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KrosData\Export\"/>
    </mc:Choice>
  </mc:AlternateContent>
  <bookViews>
    <workbookView xWindow="0" yWindow="0" windowWidth="0" windowHeight="0"/>
  </bookViews>
  <sheets>
    <sheet name="Rekapitulace stavby" sheetId="1" r:id="rId1"/>
    <sheet name="24-107-1 - Příjezdová kom..." sheetId="2" r:id="rId2"/>
    <sheet name="24-107-2 - VRN - vedlejší..." sheetId="3" r:id="rId3"/>
  </sheets>
  <definedNames>
    <definedName name="_xlnm.Print_Area" localSheetId="0">'Rekapitulace stavby'!$D$4:$AO$76,'Rekapitulace stavby'!$C$82:$AQ$97</definedName>
    <definedName name="_xlnm.Print_Titles" localSheetId="0">'Rekapitulace stavby'!$92:$92</definedName>
    <definedName name="_xlnm._FilterDatabase" localSheetId="1" hidden="1">'24-107-1 - Příjezdová kom...'!$C$124:$K$318</definedName>
    <definedName name="_xlnm.Print_Area" localSheetId="1">'24-107-1 - Příjezdová kom...'!$C$4:$J$76,'24-107-1 - Příjezdová kom...'!$C$82:$J$106,'24-107-1 - Příjezdová kom...'!$C$112:$J$318</definedName>
    <definedName name="_xlnm.Print_Titles" localSheetId="1">'24-107-1 - Příjezdová kom...'!$124:$124</definedName>
    <definedName name="_xlnm._FilterDatabase" localSheetId="2" hidden="1">'24-107-2 - VRN - vedlejší...'!$C$122:$K$161</definedName>
    <definedName name="_xlnm.Print_Area" localSheetId="2">'24-107-2 - VRN - vedlejší...'!$C$4:$J$76,'24-107-2 - VRN - vedlejší...'!$C$82:$J$104,'24-107-2 - VRN - vedlejší...'!$C$110:$J$161</definedName>
    <definedName name="_xlnm.Print_Titles" localSheetId="2">'24-107-2 - VRN - vedlejší...'!$122:$122</definedName>
  </definedNames>
  <calcPr/>
</workbook>
</file>

<file path=xl/calcChain.xml><?xml version="1.0" encoding="utf-8"?>
<calcChain xmlns="http://schemas.openxmlformats.org/spreadsheetml/2006/main">
  <c i="3" l="1" r="J37"/>
  <c r="J36"/>
  <c i="1" r="AY96"/>
  <c i="3" r="J35"/>
  <c i="1" r="AX96"/>
  <c i="3" r="BI161"/>
  <c r="BH161"/>
  <c r="BG161"/>
  <c r="BF161"/>
  <c r="T161"/>
  <c r="T160"/>
  <c r="R161"/>
  <c r="R160"/>
  <c r="P161"/>
  <c r="P160"/>
  <c r="BI159"/>
  <c r="BH159"/>
  <c r="BG159"/>
  <c r="BF159"/>
  <c r="T159"/>
  <c r="T158"/>
  <c r="R159"/>
  <c r="R158"/>
  <c r="P159"/>
  <c r="P158"/>
  <c r="BI157"/>
  <c r="BH157"/>
  <c r="BG157"/>
  <c r="BF157"/>
  <c r="T157"/>
  <c r="T156"/>
  <c r="R157"/>
  <c r="R156"/>
  <c r="P157"/>
  <c r="P156"/>
  <c r="BI155"/>
  <c r="BH155"/>
  <c r="BG155"/>
  <c r="BF155"/>
  <c r="T155"/>
  <c r="T154"/>
  <c r="R155"/>
  <c r="R154"/>
  <c r="P155"/>
  <c r="P154"/>
  <c r="BI153"/>
  <c r="BH153"/>
  <c r="BG153"/>
  <c r="BF153"/>
  <c r="T153"/>
  <c r="T152"/>
  <c r="T151"/>
  <c r="R153"/>
  <c r="R152"/>
  <c r="R151"/>
  <c r="P153"/>
  <c r="P152"/>
  <c r="P151"/>
  <c r="BI150"/>
  <c r="BH150"/>
  <c r="BG150"/>
  <c r="BF150"/>
  <c r="T150"/>
  <c r="R150"/>
  <c r="P150"/>
  <c r="BI149"/>
  <c r="BH149"/>
  <c r="BG149"/>
  <c r="BF149"/>
  <c r="T149"/>
  <c r="R149"/>
  <c r="P149"/>
  <c r="BI148"/>
  <c r="BH148"/>
  <c r="BG148"/>
  <c r="BF148"/>
  <c r="T148"/>
  <c r="R148"/>
  <c r="P148"/>
  <c r="BI143"/>
  <c r="BH143"/>
  <c r="BG143"/>
  <c r="BF143"/>
  <c r="T143"/>
  <c r="R143"/>
  <c r="P143"/>
  <c r="BI136"/>
  <c r="BH136"/>
  <c r="BG136"/>
  <c r="BF136"/>
  <c r="T136"/>
  <c r="R136"/>
  <c r="P136"/>
  <c r="BI129"/>
  <c r="BH129"/>
  <c r="BG129"/>
  <c r="BF129"/>
  <c r="T129"/>
  <c r="R129"/>
  <c r="P129"/>
  <c r="BI128"/>
  <c r="BH128"/>
  <c r="BG128"/>
  <c r="BF128"/>
  <c r="T128"/>
  <c r="R128"/>
  <c r="P128"/>
  <c r="BI127"/>
  <c r="BH127"/>
  <c r="BG127"/>
  <c r="BF127"/>
  <c r="T127"/>
  <c r="R127"/>
  <c r="P127"/>
  <c r="BI126"/>
  <c r="BH126"/>
  <c r="BG126"/>
  <c r="BF126"/>
  <c r="T126"/>
  <c r="R126"/>
  <c r="P126"/>
  <c r="BI125"/>
  <c r="BH125"/>
  <c r="BG125"/>
  <c r="BF125"/>
  <c r="T125"/>
  <c r="R125"/>
  <c r="P125"/>
  <c r="J119"/>
  <c r="F119"/>
  <c r="F117"/>
  <c r="E115"/>
  <c r="J91"/>
  <c r="F91"/>
  <c r="F89"/>
  <c r="E87"/>
  <c r="J24"/>
  <c r="E24"/>
  <c r="J120"/>
  <c r="J23"/>
  <c r="J18"/>
  <c r="E18"/>
  <c r="F92"/>
  <c r="J17"/>
  <c r="J12"/>
  <c r="J117"/>
  <c r="E7"/>
  <c r="E113"/>
  <c i="2" r="J37"/>
  <c r="J36"/>
  <c i="1" r="AY95"/>
  <c i="2" r="J35"/>
  <c i="1" r="AX95"/>
  <c i="2" r="BI317"/>
  <c r="BH317"/>
  <c r="BG317"/>
  <c r="BF317"/>
  <c r="T317"/>
  <c r="R317"/>
  <c r="P317"/>
  <c r="BI316"/>
  <c r="BH316"/>
  <c r="BG316"/>
  <c r="BF316"/>
  <c r="T316"/>
  <c r="R316"/>
  <c r="P316"/>
  <c r="BI313"/>
  <c r="BH313"/>
  <c r="BG313"/>
  <c r="BF313"/>
  <c r="T313"/>
  <c r="R313"/>
  <c r="P313"/>
  <c r="BI310"/>
  <c r="BH310"/>
  <c r="BG310"/>
  <c r="BF310"/>
  <c r="T310"/>
  <c r="R310"/>
  <c r="P310"/>
  <c r="BI308"/>
  <c r="BH308"/>
  <c r="BG308"/>
  <c r="BF308"/>
  <c r="T308"/>
  <c r="T307"/>
  <c r="R308"/>
  <c r="R307"/>
  <c r="P308"/>
  <c r="P307"/>
  <c r="BI306"/>
  <c r="BH306"/>
  <c r="BG306"/>
  <c r="BF306"/>
  <c r="T306"/>
  <c r="T305"/>
  <c r="R306"/>
  <c r="R305"/>
  <c r="P306"/>
  <c r="P305"/>
  <c r="BI304"/>
  <c r="BH304"/>
  <c r="BG304"/>
  <c r="BF304"/>
  <c r="T304"/>
  <c r="R304"/>
  <c r="P304"/>
  <c r="BI303"/>
  <c r="BH303"/>
  <c r="BG303"/>
  <c r="BF303"/>
  <c r="T303"/>
  <c r="R303"/>
  <c r="P303"/>
  <c r="BI302"/>
  <c r="BH302"/>
  <c r="BG302"/>
  <c r="BF302"/>
  <c r="T302"/>
  <c r="R302"/>
  <c r="P302"/>
  <c r="BI299"/>
  <c r="BH299"/>
  <c r="BG299"/>
  <c r="BF299"/>
  <c r="T299"/>
  <c r="R299"/>
  <c r="P299"/>
  <c r="BI298"/>
  <c r="BH298"/>
  <c r="BG298"/>
  <c r="BF298"/>
  <c r="T298"/>
  <c r="R298"/>
  <c r="P298"/>
  <c r="BI292"/>
  <c r="BH292"/>
  <c r="BG292"/>
  <c r="BF292"/>
  <c r="T292"/>
  <c r="R292"/>
  <c r="P292"/>
  <c r="BI289"/>
  <c r="BH289"/>
  <c r="BG289"/>
  <c r="BF289"/>
  <c r="T289"/>
  <c r="R289"/>
  <c r="P289"/>
  <c r="BI287"/>
  <c r="BH287"/>
  <c r="BG287"/>
  <c r="BF287"/>
  <c r="T287"/>
  <c r="R287"/>
  <c r="P287"/>
  <c r="BI285"/>
  <c r="BH285"/>
  <c r="BG285"/>
  <c r="BF285"/>
  <c r="T285"/>
  <c r="R285"/>
  <c r="P285"/>
  <c r="BI283"/>
  <c r="BH283"/>
  <c r="BG283"/>
  <c r="BF283"/>
  <c r="T283"/>
  <c r="R283"/>
  <c r="P283"/>
  <c r="BI280"/>
  <c r="BH280"/>
  <c r="BG280"/>
  <c r="BF280"/>
  <c r="T280"/>
  <c r="R280"/>
  <c r="P280"/>
  <c r="BI269"/>
  <c r="BH269"/>
  <c r="BG269"/>
  <c r="BF269"/>
  <c r="T269"/>
  <c r="R269"/>
  <c r="P269"/>
  <c r="BI268"/>
  <c r="BH268"/>
  <c r="BG268"/>
  <c r="BF268"/>
  <c r="T268"/>
  <c r="R268"/>
  <c r="P268"/>
  <c r="BI267"/>
  <c r="BH267"/>
  <c r="BG267"/>
  <c r="BF267"/>
  <c r="T267"/>
  <c r="R267"/>
  <c r="P267"/>
  <c r="BI266"/>
  <c r="BH266"/>
  <c r="BG266"/>
  <c r="BF266"/>
  <c r="T266"/>
  <c r="R266"/>
  <c r="P266"/>
  <c r="BI265"/>
  <c r="BH265"/>
  <c r="BG265"/>
  <c r="BF265"/>
  <c r="T265"/>
  <c r="R265"/>
  <c r="P265"/>
  <c r="BI264"/>
  <c r="BH264"/>
  <c r="BG264"/>
  <c r="BF264"/>
  <c r="T264"/>
  <c r="R264"/>
  <c r="P264"/>
  <c r="BI261"/>
  <c r="BH261"/>
  <c r="BG261"/>
  <c r="BF261"/>
  <c r="T261"/>
  <c r="R261"/>
  <c r="P261"/>
  <c r="BI259"/>
  <c r="BH259"/>
  <c r="BG259"/>
  <c r="BF259"/>
  <c r="T259"/>
  <c r="R259"/>
  <c r="P259"/>
  <c r="BI255"/>
  <c r="BH255"/>
  <c r="BG255"/>
  <c r="BF255"/>
  <c r="T255"/>
  <c r="R255"/>
  <c r="P255"/>
  <c r="BI252"/>
  <c r="BH252"/>
  <c r="BG252"/>
  <c r="BF252"/>
  <c r="T252"/>
  <c r="R252"/>
  <c r="P252"/>
  <c r="BI249"/>
  <c r="BH249"/>
  <c r="BG249"/>
  <c r="BF249"/>
  <c r="T249"/>
  <c r="R249"/>
  <c r="P249"/>
  <c r="BI234"/>
  <c r="BH234"/>
  <c r="BG234"/>
  <c r="BF234"/>
  <c r="T234"/>
  <c r="R234"/>
  <c r="P234"/>
  <c r="BI230"/>
  <c r="BH230"/>
  <c r="BG230"/>
  <c r="BF230"/>
  <c r="T230"/>
  <c r="R230"/>
  <c r="P230"/>
  <c r="BI228"/>
  <c r="BH228"/>
  <c r="BG228"/>
  <c r="BF228"/>
  <c r="T228"/>
  <c r="R228"/>
  <c r="P228"/>
  <c r="BI224"/>
  <c r="BH224"/>
  <c r="BG224"/>
  <c r="BF224"/>
  <c r="T224"/>
  <c r="R224"/>
  <c r="P224"/>
  <c r="BI219"/>
  <c r="BH219"/>
  <c r="BG219"/>
  <c r="BF219"/>
  <c r="T219"/>
  <c r="R219"/>
  <c r="P219"/>
  <c r="BI214"/>
  <c r="BH214"/>
  <c r="BG214"/>
  <c r="BF214"/>
  <c r="T214"/>
  <c r="R214"/>
  <c r="P214"/>
  <c r="BI208"/>
  <c r="BH208"/>
  <c r="BG208"/>
  <c r="BF208"/>
  <c r="T208"/>
  <c r="R208"/>
  <c r="P208"/>
  <c r="BI202"/>
  <c r="BH202"/>
  <c r="BG202"/>
  <c r="BF202"/>
  <c r="T202"/>
  <c r="R202"/>
  <c r="P202"/>
  <c r="BI196"/>
  <c r="BH196"/>
  <c r="BG196"/>
  <c r="BF196"/>
  <c r="T196"/>
  <c r="R196"/>
  <c r="P196"/>
  <c r="BI192"/>
  <c r="BH192"/>
  <c r="BG192"/>
  <c r="BF192"/>
  <c r="T192"/>
  <c r="R192"/>
  <c r="P192"/>
  <c r="BI186"/>
  <c r="BH186"/>
  <c r="BG186"/>
  <c r="BF186"/>
  <c r="T186"/>
  <c r="R186"/>
  <c r="P186"/>
  <c r="BI180"/>
  <c r="BH180"/>
  <c r="BG180"/>
  <c r="BF180"/>
  <c r="T180"/>
  <c r="R180"/>
  <c r="P180"/>
  <c r="BI178"/>
  <c r="BH178"/>
  <c r="BG178"/>
  <c r="BF178"/>
  <c r="T178"/>
  <c r="R178"/>
  <c r="P178"/>
  <c r="BI174"/>
  <c r="BH174"/>
  <c r="BG174"/>
  <c r="BF174"/>
  <c r="T174"/>
  <c r="R174"/>
  <c r="P174"/>
  <c r="BI172"/>
  <c r="BH172"/>
  <c r="BG172"/>
  <c r="BF172"/>
  <c r="T172"/>
  <c r="R172"/>
  <c r="P172"/>
  <c r="BI169"/>
  <c r="BH169"/>
  <c r="BG169"/>
  <c r="BF169"/>
  <c r="T169"/>
  <c r="T168"/>
  <c r="R169"/>
  <c r="R168"/>
  <c r="P169"/>
  <c r="P168"/>
  <c r="BI166"/>
  <c r="BH166"/>
  <c r="BG166"/>
  <c r="BF166"/>
  <c r="T166"/>
  <c r="R166"/>
  <c r="P166"/>
  <c r="BI164"/>
  <c r="BH164"/>
  <c r="BG164"/>
  <c r="BF164"/>
  <c r="T164"/>
  <c r="R164"/>
  <c r="P164"/>
  <c r="BI163"/>
  <c r="BH163"/>
  <c r="BG163"/>
  <c r="BF163"/>
  <c r="T163"/>
  <c r="R163"/>
  <c r="P163"/>
  <c r="BI161"/>
  <c r="BH161"/>
  <c r="BG161"/>
  <c r="BF161"/>
  <c r="T161"/>
  <c r="R161"/>
  <c r="P161"/>
  <c r="BI159"/>
  <c r="BH159"/>
  <c r="BG159"/>
  <c r="BF159"/>
  <c r="T159"/>
  <c r="R159"/>
  <c r="P159"/>
  <c r="BI156"/>
  <c r="BH156"/>
  <c r="BG156"/>
  <c r="BF156"/>
  <c r="T156"/>
  <c r="R156"/>
  <c r="P156"/>
  <c r="BI154"/>
  <c r="BH154"/>
  <c r="BG154"/>
  <c r="BF154"/>
  <c r="T154"/>
  <c r="R154"/>
  <c r="P154"/>
  <c r="BI149"/>
  <c r="BH149"/>
  <c r="BG149"/>
  <c r="BF149"/>
  <c r="T149"/>
  <c r="R149"/>
  <c r="P149"/>
  <c r="BI144"/>
  <c r="BH144"/>
  <c r="BG144"/>
  <c r="BF144"/>
  <c r="T144"/>
  <c r="R144"/>
  <c r="P144"/>
  <c r="BI142"/>
  <c r="BH142"/>
  <c r="BG142"/>
  <c r="BF142"/>
  <c r="T142"/>
  <c r="R142"/>
  <c r="P142"/>
  <c r="BI139"/>
  <c r="BH139"/>
  <c r="BG139"/>
  <c r="BF139"/>
  <c r="T139"/>
  <c r="R139"/>
  <c r="P139"/>
  <c r="BI134"/>
  <c r="BH134"/>
  <c r="BG134"/>
  <c r="BF134"/>
  <c r="T134"/>
  <c r="R134"/>
  <c r="P134"/>
  <c r="BI130"/>
  <c r="BH130"/>
  <c r="BG130"/>
  <c r="BF130"/>
  <c r="T130"/>
  <c r="R130"/>
  <c r="P130"/>
  <c r="BI128"/>
  <c r="BH128"/>
  <c r="BG128"/>
  <c r="BF128"/>
  <c r="T128"/>
  <c r="R128"/>
  <c r="P128"/>
  <c r="J121"/>
  <c r="F121"/>
  <c r="F119"/>
  <c r="E117"/>
  <c r="J91"/>
  <c r="F91"/>
  <c r="F89"/>
  <c r="E87"/>
  <c r="J24"/>
  <c r="E24"/>
  <c r="J92"/>
  <c r="J23"/>
  <c r="J18"/>
  <c r="E18"/>
  <c r="F92"/>
  <c r="J17"/>
  <c r="J12"/>
  <c r="J89"/>
  <c r="E7"/>
  <c r="E115"/>
  <c i="1" r="L90"/>
  <c r="AM90"/>
  <c r="AM89"/>
  <c r="L89"/>
  <c r="AM87"/>
  <c r="L87"/>
  <c r="L85"/>
  <c r="L84"/>
  <c i="2" r="BK287"/>
  <c r="BK267"/>
  <c r="BK224"/>
  <c r="BK178"/>
  <c r="J163"/>
  <c r="BK144"/>
  <c r="J304"/>
  <c r="J268"/>
  <c r="J259"/>
  <c r="J249"/>
  <c r="J192"/>
  <c r="BK149"/>
  <c i="1" r="AS94"/>
  <c i="2" r="BK249"/>
  <c r="J224"/>
  <c r="J166"/>
  <c r="J156"/>
  <c r="J316"/>
  <c r="BK310"/>
  <c r="BK302"/>
  <c r="J298"/>
  <c r="J285"/>
  <c r="BK228"/>
  <c r="J208"/>
  <c r="J174"/>
  <c r="J161"/>
  <c r="J144"/>
  <c i="3" r="J153"/>
  <c r="BK128"/>
  <c r="J161"/>
  <c r="BK153"/>
  <c r="BK136"/>
  <c r="J148"/>
  <c r="BK157"/>
  <c r="J126"/>
  <c i="2" r="BK306"/>
  <c r="BK264"/>
  <c r="BK208"/>
  <c r="J169"/>
  <c r="BK134"/>
  <c r="BK304"/>
  <c r="J266"/>
  <c r="BK259"/>
  <c r="BK252"/>
  <c r="BK230"/>
  <c r="J172"/>
  <c r="BK130"/>
  <c r="BK317"/>
  <c r="BK269"/>
  <c r="J252"/>
  <c r="J230"/>
  <c r="BK192"/>
  <c r="BK163"/>
  <c r="J317"/>
  <c r="J313"/>
  <c r="BK308"/>
  <c r="BK299"/>
  <c r="BK298"/>
  <c r="J289"/>
  <c r="J265"/>
  <c r="J214"/>
  <c r="BK186"/>
  <c r="BK169"/>
  <c r="BK156"/>
  <c r="BK142"/>
  <c i="3" r="J155"/>
  <c r="J129"/>
  <c r="J125"/>
  <c r="BK150"/>
  <c r="J128"/>
  <c r="J136"/>
  <c r="J149"/>
  <c i="2" r="J280"/>
  <c r="J261"/>
  <c r="J202"/>
  <c r="BK164"/>
  <c r="BK154"/>
  <c r="J306"/>
  <c r="J269"/>
  <c r="BK261"/>
  <c r="J255"/>
  <c r="BK219"/>
  <c r="BK180"/>
  <c r="J134"/>
  <c r="J283"/>
  <c r="BK268"/>
  <c r="J234"/>
  <c r="BK196"/>
  <c r="J164"/>
  <c r="J142"/>
  <c r="BK316"/>
  <c r="J310"/>
  <c r="J303"/>
  <c r="J299"/>
  <c r="J292"/>
  <c r="J287"/>
  <c r="J264"/>
  <c r="BK202"/>
  <c r="J180"/>
  <c r="BK166"/>
  <c r="J154"/>
  <c r="BK128"/>
  <c i="3" r="BK148"/>
  <c r="BK126"/>
  <c r="BK155"/>
  <c r="BK129"/>
  <c r="BK149"/>
  <c r="BK161"/>
  <c r="BK127"/>
  <c i="2" r="BK285"/>
  <c r="BK266"/>
  <c r="BK214"/>
  <c r="BK174"/>
  <c r="BK161"/>
  <c r="J130"/>
  <c r="BK303"/>
  <c r="BK265"/>
  <c r="BK255"/>
  <c r="BK234"/>
  <c r="J186"/>
  <c r="J128"/>
  <c r="BK280"/>
  <c r="J267"/>
  <c r="J228"/>
  <c r="J178"/>
  <c r="BK159"/>
  <c r="BK139"/>
  <c r="BK313"/>
  <c r="J308"/>
  <c r="J302"/>
  <c r="BK292"/>
  <c r="BK289"/>
  <c r="BK283"/>
  <c r="J219"/>
  <c r="J196"/>
  <c r="BK172"/>
  <c r="J159"/>
  <c r="J149"/>
  <c r="J139"/>
  <c i="3" r="J150"/>
  <c r="J127"/>
  <c r="J157"/>
  <c r="J143"/>
  <c r="BK159"/>
  <c r="J159"/>
  <c r="BK143"/>
  <c r="BK125"/>
  <c i="2" l="1" r="P127"/>
  <c r="BK171"/>
  <c r="J171"/>
  <c r="J100"/>
  <c r="T171"/>
  <c r="R263"/>
  <c r="BK297"/>
  <c r="J297"/>
  <c r="J102"/>
  <c r="R297"/>
  <c r="BK309"/>
  <c r="J309"/>
  <c r="J105"/>
  <c r="R309"/>
  <c r="R127"/>
  <c r="R171"/>
  <c r="BK263"/>
  <c r="J263"/>
  <c r="J101"/>
  <c r="T263"/>
  <c r="P297"/>
  <c r="T297"/>
  <c r="P309"/>
  <c r="T309"/>
  <c i="3" r="P124"/>
  <c r="P123"/>
  <c i="1" r="AU96"/>
  <c i="2" r="BK127"/>
  <c r="J127"/>
  <c r="J98"/>
  <c r="T127"/>
  <c r="T126"/>
  <c r="T125"/>
  <c r="P171"/>
  <c r="P263"/>
  <c i="3" r="R124"/>
  <c r="R123"/>
  <c r="BK124"/>
  <c r="J124"/>
  <c r="J97"/>
  <c r="T124"/>
  <c r="T123"/>
  <c i="2" r="BK305"/>
  <c r="J305"/>
  <c r="J103"/>
  <c r="BK168"/>
  <c r="J168"/>
  <c r="J99"/>
  <c r="BK307"/>
  <c r="J307"/>
  <c r="J104"/>
  <c i="3" r="BK154"/>
  <c r="J154"/>
  <c r="J100"/>
  <c r="BK156"/>
  <c r="J156"/>
  <c r="J101"/>
  <c r="BK152"/>
  <c r="J152"/>
  <c r="J99"/>
  <c r="BK158"/>
  <c r="J158"/>
  <c r="J102"/>
  <c r="BK160"/>
  <c r="J160"/>
  <c r="J103"/>
  <c r="E85"/>
  <c r="J89"/>
  <c r="F120"/>
  <c r="BE129"/>
  <c r="BE149"/>
  <c r="BE155"/>
  <c r="J92"/>
  <c r="BE126"/>
  <c r="BE127"/>
  <c r="BE128"/>
  <c r="BE150"/>
  <c r="BE153"/>
  <c r="BE125"/>
  <c r="BE143"/>
  <c r="BE148"/>
  <c r="BE136"/>
  <c r="BE157"/>
  <c r="BE159"/>
  <c r="BE161"/>
  <c i="2" r="J119"/>
  <c r="F122"/>
  <c r="BE130"/>
  <c r="BE134"/>
  <c r="BE174"/>
  <c r="BE178"/>
  <c r="BE192"/>
  <c r="BE219"/>
  <c r="BE266"/>
  <c r="BE267"/>
  <c r="BE269"/>
  <c r="BE283"/>
  <c r="BE285"/>
  <c r="BE287"/>
  <c r="BE289"/>
  <c r="BE292"/>
  <c r="BE298"/>
  <c r="BE299"/>
  <c r="BE302"/>
  <c r="BE308"/>
  <c r="BE310"/>
  <c r="BE313"/>
  <c r="BE316"/>
  <c r="BE317"/>
  <c r="E85"/>
  <c r="J122"/>
  <c r="BE144"/>
  <c r="BE149"/>
  <c r="BE169"/>
  <c r="BE202"/>
  <c r="BE214"/>
  <c r="BE249"/>
  <c r="BE304"/>
  <c r="BE139"/>
  <c r="BE154"/>
  <c r="BE159"/>
  <c r="BE161"/>
  <c r="BE163"/>
  <c r="BE164"/>
  <c r="BE166"/>
  <c r="BE172"/>
  <c r="BE196"/>
  <c r="BE208"/>
  <c r="BE224"/>
  <c r="BE228"/>
  <c r="BE230"/>
  <c r="BE234"/>
  <c r="BE252"/>
  <c r="BE255"/>
  <c r="BE259"/>
  <c r="BE261"/>
  <c r="BE264"/>
  <c r="BE303"/>
  <c r="BE128"/>
  <c r="BE142"/>
  <c r="BE156"/>
  <c r="BE180"/>
  <c r="BE186"/>
  <c r="BE265"/>
  <c r="BE268"/>
  <c r="BE280"/>
  <c r="BE306"/>
  <c r="F36"/>
  <c i="1" r="BC95"/>
  <c i="3" r="F34"/>
  <c i="1" r="BA96"/>
  <c i="2" r="F35"/>
  <c i="1" r="BB95"/>
  <c i="2" r="J34"/>
  <c i="1" r="AW95"/>
  <c i="3" r="F35"/>
  <c i="1" r="BB96"/>
  <c i="2" r="F34"/>
  <c i="1" r="BA95"/>
  <c i="3" r="J34"/>
  <c i="1" r="AW96"/>
  <c i="3" r="F36"/>
  <c i="1" r="BC96"/>
  <c i="2" r="F37"/>
  <c i="1" r="BD95"/>
  <c i="3" r="F37"/>
  <c i="1" r="BD96"/>
  <c i="2" l="1" r="R126"/>
  <c r="R125"/>
  <c r="P126"/>
  <c r="P125"/>
  <c i="1" r="AU95"/>
  <c i="2" r="BK126"/>
  <c r="BK125"/>
  <c r="J125"/>
  <c r="J96"/>
  <c i="3" r="BK151"/>
  <c r="J151"/>
  <c r="J98"/>
  <c i="1" r="AU94"/>
  <c i="2" r="J33"/>
  <c i="1" r="AV95"/>
  <c r="AT95"/>
  <c r="BD94"/>
  <c r="W33"/>
  <c r="BB94"/>
  <c r="W31"/>
  <c i="3" r="J33"/>
  <c i="1" r="AV96"/>
  <c r="AT96"/>
  <c i="2" r="F33"/>
  <c i="1" r="AZ95"/>
  <c r="BA94"/>
  <c r="W30"/>
  <c r="BC94"/>
  <c r="W32"/>
  <c i="3" r="F33"/>
  <c i="1" r="AZ96"/>
  <c i="3" l="1" r="BK123"/>
  <c r="J123"/>
  <c i="2" r="J126"/>
  <c r="J97"/>
  <c i="3" r="J30"/>
  <c i="1" r="AG96"/>
  <c i="2" r="J30"/>
  <c i="1" r="AG95"/>
  <c r="AZ94"/>
  <c r="W29"/>
  <c r="AY94"/>
  <c r="AW94"/>
  <c r="AK30"/>
  <c r="AX94"/>
  <c i="3" l="1" r="J39"/>
  <c i="2" r="J39"/>
  <c i="3" r="J96"/>
  <c i="1" r="AN95"/>
  <c r="AN96"/>
  <c r="AG94"/>
  <c r="AK26"/>
  <c r="AV94"/>
  <c r="AK29"/>
  <c r="AK35"/>
  <c l="1" r="AT94"/>
  <c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<sst xmlns="http://schemas.openxmlformats.org/spreadsheetml/2006/main">
  <si>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</si>
  <si>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</si>
  <si>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</si>
  <si>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</si>
  <si>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</si>
  <si>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{ec9370fb-5c07-406f-94d7-dcb051489341}</t>
  </si>
  <si>
    <t>0,01</t>
  </si>
  <si>
    <t>21</t>
  </si>
  <si>
    <t>12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</si>
  <si>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</si>
  <si>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</si>
  <si>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</si>
  <si>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</si>
  <si>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</si>
  <si>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24-107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</si>
  <si>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</si>
  <si>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</si>
  <si>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Příjezdová komunikace k rodinnému domu na parc. č. 217/2 a chodník</t>
  </si>
  <si>
    <t>KSO:</t>
  </si>
  <si>
    <t>CC-CZ:</t>
  </si>
  <si>
    <t>Místo:</t>
  </si>
  <si>
    <t>Obytná zóna Moravské Knínice Za starou tratí</t>
  </si>
  <si>
    <t>Datum:</t>
  </si>
  <si>
    <t>4. 3. 2024</t>
  </si>
  <si>
    <t>Zadavatel:</t>
  </si>
  <si>
    <t>IČ:</t>
  </si>
  <si>
    <t>Obec Moravské Knínice</t>
  </si>
  <si>
    <t>DIČ:</t>
  </si>
  <si>
    <t>Uchazeč:</t>
  </si>
  <si>
    <t>Vyplň údaj</t>
  </si>
  <si>
    <t>Projektant:</t>
  </si>
  <si>
    <t>Ing.arch Šumbera Alois</t>
  </si>
  <si>
    <t>True</t>
  </si>
  <si>
    <t>Zpracovatel:</t>
  </si>
  <si>
    <t xml:space="preserve"> </t>
  </si>
  <si>
    <t>Poznámka:</t>
  </si>
  <si>
    <t>Rozpočet je zpracován na základě projektové dokumentace, která je zpracovaná ve stupni DSP- není realizační dokumentací. Postupy provedení prací, materiály i výměry jsou předběžné,orientační. Rozpočet je tedy předběžným propočtem nákladů na stavbu.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</si>
  <si>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</si>
  <si>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</si>
  <si>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</si>
  <si>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</si>
  <si>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</si>
  <si>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</si>
  <si>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</si>
  <si>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</si>
  <si>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</si>
  <si>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</si>
  <si>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</si>
  <si>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</si>
  <si>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</si>
  <si>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</si>
  <si>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</si>
  <si>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</si>
  <si>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</si>
  <si>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</si>
  <si>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</si>
  <si>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</si>
  <si>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</si>
  <si>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</si>
  <si>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</si>
  <si>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</si>
  <si>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</si>
  <si>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</si>
  <si>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</si>
  <si>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</si>
  <si>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</si>
  <si>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</si>
  <si>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</si>
  <si>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</si>
  <si>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</si>
  <si>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</si>
  <si>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</si>
  <si>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</si>
  <si>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</si>
  <si>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</si>
  <si>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</si>
  <si>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</si>
  <si>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</si>
  <si>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</si>
  <si>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</si>
  <si>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</si>
  <si>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</si>
  <si>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24-107-1</t>
  </si>
  <si>
    <t>Příjezdová komunikace a chodník</t>
  </si>
  <si>
    <t>STA</t>
  </si>
  <si>
    <t>1</t>
  </si>
  <si>
    <t>{b4b86b77-d0c6-42d9-8549-6d590c0e757b}</t>
  </si>
  <si>
    <t>2</t>
  </si>
  <si>
    <t>24-107-2</t>
  </si>
  <si>
    <t>VRN - vedlejší náklady</t>
  </si>
  <si>
    <t>{5e1d1688-5681-4bf8-a4ba-ab664b9dbc8a}</t>
  </si>
  <si>
    <t>KRYCÍ LIST SOUPISU PRACÍ</t>
  </si>
  <si>
    <t>Objekt:</t>
  </si>
  <si>
    <t>24-107-1 - Příjezdová komunikace a chodník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</si>
  <si>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</si>
  <si>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</si>
  <si>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</si>
  <si>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</si>
  <si>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</si>
  <si>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</si>
  <si>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</si>
  <si>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2 - Zakládání</t>
  </si>
  <si>
    <t xml:space="preserve">    5 - Komunikace pozemní</t>
  </si>
  <si>
    <t xml:space="preserve">    9 - Ostatní konstrukce a práce, bourání</t>
  </si>
  <si>
    <t xml:space="preserve">    997 - Přesun sutě</t>
  </si>
  <si>
    <t xml:space="preserve">    998 - Přesun hmot</t>
  </si>
  <si>
    <t>HZS - Hodinové zúčtovací sazby</t>
  </si>
  <si>
    <t>OST - Ostatní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</si>
  <si>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</si>
  <si>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</si>
  <si>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</si>
  <si>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</si>
  <si>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</si>
  <si>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</si>
  <si>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</si>
  <si>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</si>
  <si>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</si>
  <si>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</si>
  <si>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</si>
  <si>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</si>
  <si>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</si>
  <si>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</si>
  <si>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</si>
  <si>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</si>
  <si>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</si>
  <si>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</si>
  <si>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113106123</t>
  </si>
  <si>
    <t>Rozebrání dlažeb ze zámkových dlaždic komunikací pro pěší ručně</t>
  </si>
  <si>
    <t>m2</t>
  </si>
  <si>
    <t>4</t>
  </si>
  <si>
    <t>28464152</t>
  </si>
  <si>
    <t>VV</t>
  </si>
  <si>
    <t>"chodník - odhad"1,75*1,5</t>
  </si>
  <si>
    <t>113107220R01</t>
  </si>
  <si>
    <t xml:space="preserve">Odstranění krytu nebo podkladu z kameniva drceného,recyklátu strojně </t>
  </si>
  <si>
    <t>m3</t>
  </si>
  <si>
    <t>429315955</t>
  </si>
  <si>
    <t>"dlážděná komunikace"(130*3,5+12,5*5)*0,62</t>
  </si>
  <si>
    <t>"napojení na silnici"(5*0,5+26,5*0,6)*0,45</t>
  </si>
  <si>
    <t>Součet</t>
  </si>
  <si>
    <t>3</t>
  </si>
  <si>
    <t>113107343</t>
  </si>
  <si>
    <t>Odstranění podkladu živičného tl přes 100 do 150 mm strojně pl do 50 m2</t>
  </si>
  <si>
    <t>-926208418</t>
  </si>
  <si>
    <t>P</t>
  </si>
  <si>
    <t xml:space="preserve">Poznámka k položce:_x000d_
u napojení na silnici  - odhad 60cm</t>
  </si>
  <si>
    <t>"u chodníku"5*0,5</t>
  </si>
  <si>
    <t>"napojení na komunikaci"26,5*0,6</t>
  </si>
  <si>
    <t>113201112</t>
  </si>
  <si>
    <t xml:space="preserve">Vytrhání obrub silničních </t>
  </si>
  <si>
    <t>m</t>
  </si>
  <si>
    <t>-1355849765</t>
  </si>
  <si>
    <t>Poznámka k položce:_x000d_
u chodníku - jen vjezd</t>
  </si>
  <si>
    <t>"u chodníku - vjezd"5</t>
  </si>
  <si>
    <t>5</t>
  </si>
  <si>
    <t>113202111</t>
  </si>
  <si>
    <t>Vytrhání obrub krajníků nebo obrubníků stojatých</t>
  </si>
  <si>
    <t>-622393874</t>
  </si>
  <si>
    <t>1,75*2</t>
  </si>
  <si>
    <t>6</t>
  </si>
  <si>
    <t>121151113</t>
  </si>
  <si>
    <t>Sejmutí ornice plochy do 500 m2 tl vrstvy do 200 mm strojně</t>
  </si>
  <si>
    <t>174135394</t>
  </si>
  <si>
    <t>"odhad 15 cm"</t>
  </si>
  <si>
    <t>"chodníky"70*1,75</t>
  </si>
  <si>
    <t>"komunikace"850-517,5</t>
  </si>
  <si>
    <t>7</t>
  </si>
  <si>
    <t>122251104</t>
  </si>
  <si>
    <t>Odkopávky a prokopávky nezapažené v hornině třídy těžitelnosti I skupiny 3 objem do 500 m3 strojně</t>
  </si>
  <si>
    <t>-1950418445</t>
  </si>
  <si>
    <t>"chodník"70*1,75*0,3</t>
  </si>
  <si>
    <t>"komunikace"(850-517,5)*0,47</t>
  </si>
  <si>
    <t>"pro obrubníky dlážděné komunikace"360,35*0,2*0,35</t>
  </si>
  <si>
    <t>8</t>
  </si>
  <si>
    <t>131213701</t>
  </si>
  <si>
    <t>Hloubení nezapažených jam v soudržných horninách třídy těžitelnosti I skupiny 3 ručně</t>
  </si>
  <si>
    <t>1898054467</t>
  </si>
  <si>
    <t>"pro dopravní značky"0,4*0,4*0,8*3</t>
  </si>
  <si>
    <t>9</t>
  </si>
  <si>
    <t>162751113</t>
  </si>
  <si>
    <t>Vodorovné přemístění přes 5 000 do 6000 m výkopku/sypaniny z horniny třídy těžitelnosti I skupiny 1 až 3</t>
  </si>
  <si>
    <t>1127420998</t>
  </si>
  <si>
    <t>Poznámka k položce:_x000d_
předběžný odhad vzdálenosti</t>
  </si>
  <si>
    <t>329,13+218,25+0,384+(455*0,15)-28,675</t>
  </si>
  <si>
    <t>10</t>
  </si>
  <si>
    <t>167151111</t>
  </si>
  <si>
    <t>Nakládání výkopku z hornin třídy těžitelnosti I skupiny 1 až 3 přes 100 m3</t>
  </si>
  <si>
    <t>607763433</t>
  </si>
  <si>
    <t>587,339</t>
  </si>
  <si>
    <t>11</t>
  </si>
  <si>
    <t>171201231</t>
  </si>
  <si>
    <t>Poplatek za uložení zeminy a kamení na recyklační skládce (skládkovné) kód odpadu 17 05 04</t>
  </si>
  <si>
    <t>t</t>
  </si>
  <si>
    <t>51375335</t>
  </si>
  <si>
    <t>587,339*1,7 'Přepočtené koeficientem množství</t>
  </si>
  <si>
    <t>171251201</t>
  </si>
  <si>
    <t>Uložení sypaniny na skládky nebo meziskládky</t>
  </si>
  <si>
    <t>2125951910</t>
  </si>
  <si>
    <t>13</t>
  </si>
  <si>
    <t>174111101</t>
  </si>
  <si>
    <t>Zásyp jam, šachet rýh nebo kolem objektů sypaninou se zhutněním ručně</t>
  </si>
  <si>
    <t>983546185</t>
  </si>
  <si>
    <t>"zásyp u obrubníků-odhad"69*0,2*0,25+360,35*0,2*0,35</t>
  </si>
  <si>
    <t>14</t>
  </si>
  <si>
    <t>181951112</t>
  </si>
  <si>
    <t>Úprava pláně v hornině třídy těžitelnosti I, skupiny 1 až 3 se zhutněním strojně dle PD</t>
  </si>
  <si>
    <t>1545597777</t>
  </si>
  <si>
    <t>850+77*1,5</t>
  </si>
  <si>
    <t>Zakládání</t>
  </si>
  <si>
    <t>15</t>
  </si>
  <si>
    <t>275313811</t>
  </si>
  <si>
    <t>Základové patky z betonu tř. C 25/30</t>
  </si>
  <si>
    <t>833791218</t>
  </si>
  <si>
    <t>Komunikace pozemní</t>
  </si>
  <si>
    <t>16</t>
  </si>
  <si>
    <t>564231111</t>
  </si>
  <si>
    <t>Podklad nebo podsyp ze štěrkopísku ŠP plochy přes 100 m2 tl 100 mm</t>
  </si>
  <si>
    <t>-1932601858</t>
  </si>
  <si>
    <t>"chodníky"(67+10)*1,75-(3*1,1+5*0,4)</t>
  </si>
  <si>
    <t>17</t>
  </si>
  <si>
    <t>564251111</t>
  </si>
  <si>
    <t>Podklad nebo podsyp ze štěrkopísku ŠP plochy přes 100 m2 tl 150 mm</t>
  </si>
  <si>
    <t>2096634347</t>
  </si>
  <si>
    <t>"vjezd v chodníku"3*1,1+5*0,4</t>
  </si>
  <si>
    <t>"komunikace dlážděná"850</t>
  </si>
  <si>
    <t>18</t>
  </si>
  <si>
    <t>564730111R01</t>
  </si>
  <si>
    <t>Podklad z kameniva hrubého drceného vel. 0-32 mm plochy přes 100 m2 tl 100 mm</t>
  </si>
  <si>
    <t>-787985847</t>
  </si>
  <si>
    <t>"chodníky"(67+10)*1,5-(3*1,1+5*0,4)</t>
  </si>
  <si>
    <t>19</t>
  </si>
  <si>
    <t>564861111</t>
  </si>
  <si>
    <t>Podklad ze štěrkodrtě ŠD plochy přes 100 m2 tl 200 mm</t>
  </si>
  <si>
    <t>549838674</t>
  </si>
  <si>
    <t xml:space="preserve">obnova a doplnění silnice </t>
  </si>
  <si>
    <t>"u chodníku-vjezd"5*0,5</t>
  </si>
  <si>
    <t>20</t>
  </si>
  <si>
    <t>565185101R01</t>
  </si>
  <si>
    <t>Asfaltový beton vrstva podkladní ACP 16+ tl 150 mm š do 1,5 m</t>
  </si>
  <si>
    <t>-683585056</t>
  </si>
  <si>
    <t>565231112R01</t>
  </si>
  <si>
    <t>Podklad ze štěrku 0-32 částečně zpevněného cementovou maltou ŠCM tl 200 mm</t>
  </si>
  <si>
    <t>1484979093</t>
  </si>
  <si>
    <t>22</t>
  </si>
  <si>
    <t>565231112R02</t>
  </si>
  <si>
    <t>Podklad ze štěrku částečně zpevněného cementovou maltou ŠCM tl 200 mm</t>
  </si>
  <si>
    <t>1226985366</t>
  </si>
  <si>
    <t>23</t>
  </si>
  <si>
    <t>573111110R01</t>
  </si>
  <si>
    <t>Postřik infiltrační z emulze v množství 1 kg/m2</t>
  </si>
  <si>
    <t>-484875452</t>
  </si>
  <si>
    <t>Poznámka k položce:_x000d_
předběžná volba provedení_x000d_
u chodníku - jen vjezd</t>
  </si>
  <si>
    <t>24</t>
  </si>
  <si>
    <t>573231113R01</t>
  </si>
  <si>
    <t>Postřik spojovací z modifik.emulze v množství 1 kg/m2</t>
  </si>
  <si>
    <t>-1355611093</t>
  </si>
  <si>
    <t>25</t>
  </si>
  <si>
    <t>57439111-6R01</t>
  </si>
  <si>
    <t>Makadam tl. 150 mm</t>
  </si>
  <si>
    <t>-63059981</t>
  </si>
  <si>
    <t>26</t>
  </si>
  <si>
    <t>577144030R01</t>
  </si>
  <si>
    <t>Asfaltový beton vrstva obrusná ACO 11+ tl 50 mm š do 1,5 m</t>
  </si>
  <si>
    <t>1403353264</t>
  </si>
  <si>
    <t>27</t>
  </si>
  <si>
    <t>59621111-1R01</t>
  </si>
  <si>
    <t>Kladení dlažby z betonových zámkových dlaždic komunikací pro pěší s ložem z kameniva těženého nebo drceného tl. do 40 mm, s vyplněním spár s dvojitým hutněním, vibrováním a se smetením přebytečného materiálu na krajnici tl. 60 mm pro pl. přes 100m2</t>
  </si>
  <si>
    <t>-1971200877</t>
  </si>
  <si>
    <t>"chodník"(67+10)*1,5-(3*1,1+5*0,4+2,25*0,8)</t>
  </si>
  <si>
    <t>2,25*0,8</t>
  </si>
  <si>
    <t>28</t>
  </si>
  <si>
    <t>M</t>
  </si>
  <si>
    <t>59245015</t>
  </si>
  <si>
    <t>dlažba zámková betonová tvaru I 200x165mm tl 60mm přírodní</t>
  </si>
  <si>
    <t>1263747545</t>
  </si>
  <si>
    <t>108,4*1,01 'Přepočtené koeficientem množství</t>
  </si>
  <si>
    <t>29</t>
  </si>
  <si>
    <t>5924522-2</t>
  </si>
  <si>
    <t>dlažba zámková betonová tvaru I pro nevidomé 196x161mm tl 60mm barevná</t>
  </si>
  <si>
    <t>-2106534919</t>
  </si>
  <si>
    <t>Poznámka k položce:_x000d_
předběžný odhad provedení - signalizační a varovný pás</t>
  </si>
  <si>
    <t>"signalizační pás"2,25*0,8</t>
  </si>
  <si>
    <t>1,8*1,01 'Přepočtené koeficientem množství</t>
  </si>
  <si>
    <t>30</t>
  </si>
  <si>
    <t>59621221-1R01</t>
  </si>
  <si>
    <t>Kladení dlažby z betonových zámkových dlaždic pozemních komunikací s ložem z kameniva těženého nebo drceného tl. do 50 mm, s vyplněním spár, s dvojitým hutněním vibrováním a se smetením přebytečného materiálu na krajnici tl. 80 mm pro plochy přes 300 m2</t>
  </si>
  <si>
    <t>987384667</t>
  </si>
  <si>
    <t>Poznámka k položce:_x000d_
Výměra plochy komunikace 850m2 dle projektové dokumentace</t>
  </si>
  <si>
    <t>"vjezd v chodníku"3*1,1</t>
  </si>
  <si>
    <t>Mezisoučet</t>
  </si>
  <si>
    <t>"parkovací plochy"</t>
  </si>
  <si>
    <t>(10,5*3,5)+(3,75*3,5)/2+(7,8*3,5)/2-1,4</t>
  </si>
  <si>
    <t>(20,75*2,25)+(1,7*2,25)/2+(2,3*2,25)/2-2,3</t>
  </si>
  <si>
    <t>"varovné a signalizační pásy"</t>
  </si>
  <si>
    <t>"dlážděná komunikace"10,25*0,8+13,5*0,4</t>
  </si>
  <si>
    <t>"vjezd v chodníku"5*0,4</t>
  </si>
  <si>
    <t>"plocha dlážděné komunikace"850-104,451-13,6</t>
  </si>
  <si>
    <t>31</t>
  </si>
  <si>
    <t>59245013</t>
  </si>
  <si>
    <t>dlažba zámková betonová tvaru I 200x165mm tl 80mm přírodní</t>
  </si>
  <si>
    <t>-85813735</t>
  </si>
  <si>
    <t>731,949+3,3</t>
  </si>
  <si>
    <t>735,249*1,01 'Přepočtené koeficientem množství</t>
  </si>
  <si>
    <t>32</t>
  </si>
  <si>
    <t>59245010</t>
  </si>
  <si>
    <t>dlažba zámková betonová tvaru I 200x165mm tl 80mm barevná</t>
  </si>
  <si>
    <t>-905550089</t>
  </si>
  <si>
    <t>Poznámka k položce:_x000d_
předběžný odhad provedení - parkovací plochy</t>
  </si>
  <si>
    <t>104,451*1,01 'Přepočtené koeficientem množství</t>
  </si>
  <si>
    <t>33</t>
  </si>
  <si>
    <t>5924522-1</t>
  </si>
  <si>
    <t>dlažba zámková betonová tvaru I pro nevidomé 196x161mm tl 80mm barevná</t>
  </si>
  <si>
    <t>1080492923</t>
  </si>
  <si>
    <t>15,6</t>
  </si>
  <si>
    <t>15,6*1,01 'Přepočtené koeficientem množství</t>
  </si>
  <si>
    <t>34</t>
  </si>
  <si>
    <t>596991111</t>
  </si>
  <si>
    <t>Řezání betonové, kameninové a kamenné dlažby do oblouku tl do 60 mm</t>
  </si>
  <si>
    <t>183833900</t>
  </si>
  <si>
    <t>"odhad"8,6</t>
  </si>
  <si>
    <t>35</t>
  </si>
  <si>
    <t>596991112</t>
  </si>
  <si>
    <t>Řezání betonové, kameninové a kamenné dlažby do oblouku tl přes 60 do 80 mm</t>
  </si>
  <si>
    <t>1910856763</t>
  </si>
  <si>
    <t>"odhad"34</t>
  </si>
  <si>
    <t>Ostatní konstrukce a práce, bourání</t>
  </si>
  <si>
    <t>36</t>
  </si>
  <si>
    <t>914111111</t>
  </si>
  <si>
    <t>Montáž svislé dopravní značky do velikosti 1 m2 objímkami na sloupek nebo konzolu</t>
  </si>
  <si>
    <t>kus</t>
  </si>
  <si>
    <t>1841470297</t>
  </si>
  <si>
    <t>37</t>
  </si>
  <si>
    <t>4044562-1</t>
  </si>
  <si>
    <t>informativní značky provozní IP26a,IP26b</t>
  </si>
  <si>
    <t>317905315</t>
  </si>
  <si>
    <t>38</t>
  </si>
  <si>
    <t>4044562-2</t>
  </si>
  <si>
    <t>informativní značky provozní IP12 + dodat. tabulka E1+O1</t>
  </si>
  <si>
    <t>2119702434</t>
  </si>
  <si>
    <t>39</t>
  </si>
  <si>
    <t>91451111-1R01</t>
  </si>
  <si>
    <t>M + D sloupku dopravních značek délky do 3,5 m včetně kotvení do betonového základu</t>
  </si>
  <si>
    <t>-1696412726</t>
  </si>
  <si>
    <t>40</t>
  </si>
  <si>
    <t>915351114R01</t>
  </si>
  <si>
    <t>M + D vodorovné značení V10f</t>
  </si>
  <si>
    <t>-1924776611</t>
  </si>
  <si>
    <t>41</t>
  </si>
  <si>
    <t>916131213</t>
  </si>
  <si>
    <t>Osazení silničního obrubníku betonového se zřízením lože, s vyplněním a zatřením spár cementovou maltou stojatého s boční opěrou z betonu prostého, do lože z betonu prostého</t>
  </si>
  <si>
    <t>2120400990</t>
  </si>
  <si>
    <t>"odhad"</t>
  </si>
  <si>
    <t>silniční obrubník</t>
  </si>
  <si>
    <t>"u silnice"3</t>
  </si>
  <si>
    <t>"u dlažděné komunikace"22+42,5+27,5+22,5+27,5+25+34+40+54+25+16-(7*5)</t>
  </si>
  <si>
    <t>nájezdový obrubník</t>
  </si>
  <si>
    <t>"u silnice"5+3+23,5</t>
  </si>
  <si>
    <t>"u dlažděné komunikace"22+25+7*5</t>
  </si>
  <si>
    <t>42</t>
  </si>
  <si>
    <t>59217031</t>
  </si>
  <si>
    <t>obrubník silniční betonový 1000x150x250mm</t>
  </si>
  <si>
    <t>855722255</t>
  </si>
  <si>
    <t>Poznámka k položce:_x000d_
vřetně přechodových obrubníků</t>
  </si>
  <si>
    <t>304*1,02 'Přepočtené koeficientem množství</t>
  </si>
  <si>
    <t>43</t>
  </si>
  <si>
    <t>59217029</t>
  </si>
  <si>
    <t>obrubník silniční betonový nájezdový 1000x150x150mm</t>
  </si>
  <si>
    <t>1561228709</t>
  </si>
  <si>
    <t>113,5*1,02 'Přepočtené koeficientem množství</t>
  </si>
  <si>
    <t>44</t>
  </si>
  <si>
    <t>916231213</t>
  </si>
  <si>
    <t>Osazení chodníkového obrubníku betonového se zřízením lože, s vyplněním a zatřením spár cementovou maltou stojatého s boční opěrou z betonu prostého, do lože z betonu prostého</t>
  </si>
  <si>
    <t>-858773062</t>
  </si>
  <si>
    <t>"odhad"2,25+6+70,25-3</t>
  </si>
  <si>
    <t>45</t>
  </si>
  <si>
    <t>59217017</t>
  </si>
  <si>
    <t>obrubník betonový chodníkový 1000x100x250mm</t>
  </si>
  <si>
    <t>-1260669066</t>
  </si>
  <si>
    <t>75,5*1,02 'Přepočtené koeficientem množství</t>
  </si>
  <si>
    <t>46</t>
  </si>
  <si>
    <t>916991121</t>
  </si>
  <si>
    <t>Lože pod obrubníky, krajníky nebo obruby z dlažebních kostek z betonu prostého</t>
  </si>
  <si>
    <t>-391738305</t>
  </si>
  <si>
    <t xml:space="preserve">Poznámka k položce:_x000d_
příplatek za lože nad tl.100mm </t>
  </si>
  <si>
    <t>"odhad"(417,5+75,5)*0,35*0,1</t>
  </si>
  <si>
    <t>47</t>
  </si>
  <si>
    <t>919735113R01</t>
  </si>
  <si>
    <t>Řezání stávajícího živičného krytu hl do 150 mm</t>
  </si>
  <si>
    <t>-1487451696</t>
  </si>
  <si>
    <t>"u chodníku"5+3</t>
  </si>
  <si>
    <t>"napojení na komunikaci"23,5</t>
  </si>
  <si>
    <t>997</t>
  </si>
  <si>
    <t>Přesun sutě</t>
  </si>
  <si>
    <t>48</t>
  </si>
  <si>
    <t>997221571</t>
  </si>
  <si>
    <t>Vodorovná doprava vybouraných hmot do 1 km</t>
  </si>
  <si>
    <t>531954913</t>
  </si>
  <si>
    <t>49</t>
  </si>
  <si>
    <t>997221579</t>
  </si>
  <si>
    <t>Příplatek ZKD 1 km u vodorovné dopravy vybouraných hmot</t>
  </si>
  <si>
    <t>-668012499</t>
  </si>
  <si>
    <t>8,665*6 'Přepočtené koeficientem množství</t>
  </si>
  <si>
    <t>50</t>
  </si>
  <si>
    <t>997221612R01</t>
  </si>
  <si>
    <t>Nakládání vybouraných hmot na dopravní prostředky pro vodorovnou dopravu</t>
  </si>
  <si>
    <t>1091587486</t>
  </si>
  <si>
    <t>51</t>
  </si>
  <si>
    <t>997221862R01</t>
  </si>
  <si>
    <t>Poplatek za uložení na recyklační skládce (skládkovné) stavebního odpadu z betonu pod kódem 17 01 01</t>
  </si>
  <si>
    <t>1605349728</t>
  </si>
  <si>
    <t>52</t>
  </si>
  <si>
    <t>997221875</t>
  </si>
  <si>
    <t>Poplatek za uložení na recyklační skládce (skládkovné) stavebního odpadu asfaltového bez obsahu dehtu zatříděného do Katalogu odpadů pod kódem 17 03 02</t>
  </si>
  <si>
    <t>197019546</t>
  </si>
  <si>
    <t>998</t>
  </si>
  <si>
    <t>Přesun hmot</t>
  </si>
  <si>
    <t>53</t>
  </si>
  <si>
    <t>998223011</t>
  </si>
  <si>
    <t>Přesun hmot pro pozemní komunikace s krytem dlážděným</t>
  </si>
  <si>
    <t>-1118934065</t>
  </si>
  <si>
    <t>HZS</t>
  </si>
  <si>
    <t>Hodinové zúčtovací sazby</t>
  </si>
  <si>
    <t>54</t>
  </si>
  <si>
    <t>HZS1411-1R01</t>
  </si>
  <si>
    <t>Hodinová zúčtovací sazba pro provádění konstrukcí inž. a dopravních staveb</t>
  </si>
  <si>
    <t>hod</t>
  </si>
  <si>
    <t>512</t>
  </si>
  <si>
    <t>1374991608</t>
  </si>
  <si>
    <t>OST</t>
  </si>
  <si>
    <t>Ostatní</t>
  </si>
  <si>
    <t>55</t>
  </si>
  <si>
    <t>OST-1</t>
  </si>
  <si>
    <t>M + D silniční vpusti - dle PD</t>
  </si>
  <si>
    <t>soub</t>
  </si>
  <si>
    <t>-83230464</t>
  </si>
  <si>
    <t xml:space="preserve">Poznámka k položce:_x000d_
včetně zemních prací a napojení </t>
  </si>
  <si>
    <t>"předběžná cena-odhad"1</t>
  </si>
  <si>
    <t>56</t>
  </si>
  <si>
    <t>OST-2</t>
  </si>
  <si>
    <t>M + D hydranty - dle PD</t>
  </si>
  <si>
    <t>1818817323</t>
  </si>
  <si>
    <t>Poznámka k položce:_x000d_
včetně zemních prací a napojení</t>
  </si>
  <si>
    <t>57</t>
  </si>
  <si>
    <t>OST-3</t>
  </si>
  <si>
    <t>-631595073</t>
  </si>
  <si>
    <t>58</t>
  </si>
  <si>
    <t>OST-4</t>
  </si>
  <si>
    <t>Poznámka k rozpočtu:</t>
  </si>
  <si>
    <t>506090768</t>
  </si>
  <si>
    <t xml:space="preserve">Poznámka k položce:_x000d_
- výměra plochy dlážděné komunikace je v rozpočtu dle projektové dokumentace 800m2_x000d_
-v rozpočtu počítáno s tím,že silniční obrubníky u chodníku budou zachovány a vyměněny budou   jen v novém vjezdu</t>
  </si>
  <si>
    <t>24-107-2 - VRN - vedlejší náklady</t>
  </si>
  <si>
    <t>009 - Ostatní konstrukce a práce</t>
  </si>
  <si>
    <t>VRN - Vedlejší rozpočtové náklady</t>
  </si>
  <si>
    <t xml:space="preserve">    VRN1 - Průzkumné, geodetické a projektové práce</t>
  </si>
  <si>
    <t xml:space="preserve">    VRN4 - Inženýrská činnost</t>
  </si>
  <si>
    <t xml:space="preserve">    VRN5 - Finanční náklady</t>
  </si>
  <si>
    <t xml:space="preserve">    VRN8 - Přesun stavebních kapacit</t>
  </si>
  <si>
    <t xml:space="preserve">    VRN9 - Ostatní náklady</t>
  </si>
  <si>
    <t>009</t>
  </si>
  <si>
    <t>Ostatní konstrukce a práce</t>
  </si>
  <si>
    <t>009001</t>
  </si>
  <si>
    <t>Provedení veškerých měření a zkoušek, revizních zpráv apod.</t>
  </si>
  <si>
    <t>kpl</t>
  </si>
  <si>
    <t>777400191</t>
  </si>
  <si>
    <t>009002</t>
  </si>
  <si>
    <t xml:space="preserve">Jednání s dotčenými institucemi, s dotčenými orgány </t>
  </si>
  <si>
    <t>2144777578</t>
  </si>
  <si>
    <t>009003</t>
  </si>
  <si>
    <t>Zajištění průzkumů, zkoušek, atestů, sond a revizí</t>
  </si>
  <si>
    <t>-939414590</t>
  </si>
  <si>
    <t>009005</t>
  </si>
  <si>
    <t>Bezpečnostní a hygienické opatření na staveništi</t>
  </si>
  <si>
    <t>272167370</t>
  </si>
  <si>
    <t>009006</t>
  </si>
  <si>
    <t>Vybudování zařízení staveniště</t>
  </si>
  <si>
    <t>soubor</t>
  </si>
  <si>
    <t>1938450382</t>
  </si>
  <si>
    <t>Zajištění bezpečného příjezdu a přístupu na staveniště včetně dopravního značení a potřebných souhlasů a rozhodnutí s vybudováním zařízení staveništ</t>
  </si>
  <si>
    <t>Náklady s připojením staveniště na energie+zajištění měření odběru energii</t>
  </si>
  <si>
    <t>Vytyčení obvodu staveniště</t>
  </si>
  <si>
    <t>Oplocení a zabezpečení prostoru staveniště proti neoprávněnému vstupu</t>
  </si>
  <si>
    <t>009007</t>
  </si>
  <si>
    <t>Provoz zařízení staveniště</t>
  </si>
  <si>
    <t>-523147564</t>
  </si>
  <si>
    <t>Náklady na vybavení zařízení staveniště</t>
  </si>
  <si>
    <t>Náklady na spotřebované energie provozem zařízení staveniště</t>
  </si>
  <si>
    <t>Náklady na úklid v prostoru staveniště a příjezdových komunikací ke staveništi</t>
  </si>
  <si>
    <t>Opatření k zabránění nadměrného zatěžování staveniště a jeho okolí prachem (např. používání krycích plachet, kropení sutě a odtěžované zeminy vodou)</t>
  </si>
  <si>
    <t>009008</t>
  </si>
  <si>
    <t>Odstranění zařízení staveniště</t>
  </si>
  <si>
    <t>1935093326</t>
  </si>
  <si>
    <t>Náklady na odstranění a odvoz zařízení staveniště</t>
  </si>
  <si>
    <t>Uvedení stavbou dotčených ploch a ploch zařízení staveniště do původního stavu</t>
  </si>
  <si>
    <t>009009</t>
  </si>
  <si>
    <t>Zpracování geodetického zaměření skutečného provedení stavby</t>
  </si>
  <si>
    <t>-840431617</t>
  </si>
  <si>
    <t>009010</t>
  </si>
  <si>
    <t xml:space="preserve">Fotodokumentace průběhu výstavby </t>
  </si>
  <si>
    <t>-447223626</t>
  </si>
  <si>
    <t>009011</t>
  </si>
  <si>
    <t>Vytýčení inženýrských sítí</t>
  </si>
  <si>
    <t>581172005</t>
  </si>
  <si>
    <t>VRN</t>
  </si>
  <si>
    <t>Vedlejší rozpočtové náklady</t>
  </si>
  <si>
    <t>VRN1</t>
  </si>
  <si>
    <t>Průzkumné, geodetické a projektové práce</t>
  </si>
  <si>
    <t>013324000</t>
  </si>
  <si>
    <t>Nabídkový rozpočet</t>
  </si>
  <si>
    <t>1024</t>
  </si>
  <si>
    <t>1568086848</t>
  </si>
  <si>
    <t>VRN4</t>
  </si>
  <si>
    <t>Inženýrská činnost</t>
  </si>
  <si>
    <t>045002000</t>
  </si>
  <si>
    <t>Kompletační a koordinační činnost</t>
  </si>
  <si>
    <t>-95142108</t>
  </si>
  <si>
    <t>VRN5</t>
  </si>
  <si>
    <t>Finanční náklady</t>
  </si>
  <si>
    <t>052303000</t>
  </si>
  <si>
    <t>Rezerva rozpočtu</t>
  </si>
  <si>
    <t>1469938003</t>
  </si>
  <si>
    <t>VRN8</t>
  </si>
  <si>
    <t>Přesun stavebních kapacit</t>
  </si>
  <si>
    <t>081103000</t>
  </si>
  <si>
    <t>Denní doprava pracovníků na pracoviště</t>
  </si>
  <si>
    <t>1558740742</t>
  </si>
  <si>
    <t>VRN9</t>
  </si>
  <si>
    <t>Ostatní náklady</t>
  </si>
  <si>
    <t>090001000</t>
  </si>
  <si>
    <t>-1392095783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</si>
</sst>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0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0000A8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9" fillId="0" borderId="0" applyNumberFormat="0" applyFill="0" applyBorder="0" applyAlignment="0" applyProtection="0"/>
  </cellStyleXfs>
  <cellXfs count="301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7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8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9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0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2" fillId="0" borderId="14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3" fillId="4" borderId="6" xfId="0" applyFont="1" applyFill="1" applyBorder="1" applyAlignment="1" applyProtection="1">
      <alignment horizontal="center" vertical="center"/>
    </xf>
    <xf numFmtId="0" fontId="23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3" fillId="4" borderId="7" xfId="0" applyFont="1" applyFill="1" applyBorder="1" applyAlignment="1" applyProtection="1">
      <alignment horizontal="center" vertical="center"/>
    </xf>
    <xf numFmtId="0" fontId="23" fillId="4" borderId="7" xfId="0" applyFont="1" applyFill="1" applyBorder="1" applyAlignment="1" applyProtection="1">
      <alignment horizontal="right" vertical="center"/>
    </xf>
    <xf numFmtId="0" fontId="23" fillId="4" borderId="8" xfId="0" applyFont="1" applyFill="1" applyBorder="1" applyAlignment="1" applyProtection="1">
      <alignment horizontal="left" vertical="center"/>
    </xf>
    <xf numFmtId="0" fontId="23" fillId="4" borderId="0" xfId="0" applyFont="1" applyFill="1" applyAlignment="1" applyProtection="1">
      <alignment horizontal="center" vertical="center"/>
    </xf>
    <xf numFmtId="0" fontId="24" fillId="0" borderId="16" xfId="0" applyFont="1" applyBorder="1" applyAlignment="1" applyProtection="1">
      <alignment horizontal="center" vertical="center" wrapText="1"/>
    </xf>
    <xf numFmtId="0" fontId="24" fillId="0" borderId="17" xfId="0" applyFont="1" applyBorder="1" applyAlignment="1" applyProtection="1">
      <alignment horizontal="center" vertical="center" wrapText="1"/>
    </xf>
    <xf numFmtId="0" fontId="24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1" fillId="0" borderId="14" xfId="0" applyNumberFormat="1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166" fontId="21" fillId="0" borderId="0" xfId="0" applyNumberFormat="1" applyFont="1" applyBorder="1" applyAlignment="1" applyProtection="1">
      <alignment vertical="center"/>
    </xf>
    <xf numFmtId="4" fontId="21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left" vertical="center" wrapText="1"/>
    </xf>
    <xf numFmtId="0" fontId="29" fillId="0" borderId="0" xfId="0" applyFont="1" applyAlignment="1" applyProtection="1">
      <alignment vertical="center"/>
    </xf>
    <xf numFmtId="4" fontId="29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30" fillId="0" borderId="14" xfId="0" applyNumberFormat="1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166" fontId="30" fillId="0" borderId="0" xfId="0" applyNumberFormat="1" applyFont="1" applyBorder="1" applyAlignment="1" applyProtection="1">
      <alignment vertical="center"/>
    </xf>
    <xf numFmtId="4" fontId="30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30" fillId="0" borderId="19" xfId="0" applyNumberFormat="1" applyFont="1" applyBorder="1" applyAlignment="1" applyProtection="1">
      <alignment vertical="center"/>
    </xf>
    <xf numFmtId="4" fontId="30" fillId="0" borderId="20" xfId="0" applyNumberFormat="1" applyFont="1" applyBorder="1" applyAlignment="1" applyProtection="1">
      <alignment vertical="center"/>
    </xf>
    <xf numFmtId="166" fontId="30" fillId="0" borderId="20" xfId="0" applyNumberFormat="1" applyFont="1" applyBorder="1" applyAlignment="1" applyProtection="1">
      <alignment vertical="center"/>
    </xf>
    <xf numFmtId="4" fontId="30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4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20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3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3" fillId="4" borderId="0" xfId="0" applyFont="1" applyFill="1" applyAlignment="1" applyProtection="1">
      <alignment horizontal="right" vertical="center"/>
    </xf>
    <xf numFmtId="0" fontId="32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3" fillId="4" borderId="16" xfId="0" applyFont="1" applyFill="1" applyBorder="1" applyAlignment="1" applyProtection="1">
      <alignment horizontal="center" vertical="center" wrapText="1"/>
    </xf>
    <xf numFmtId="0" fontId="23" fillId="4" borderId="17" xfId="0" applyFont="1" applyFill="1" applyBorder="1" applyAlignment="1" applyProtection="1">
      <alignment horizontal="center" vertical="center" wrapText="1"/>
    </xf>
    <xf numFmtId="0" fontId="23" fillId="4" borderId="18" xfId="0" applyFont="1" applyFill="1" applyBorder="1" applyAlignment="1" applyProtection="1">
      <alignment horizontal="center" vertical="center" wrapText="1"/>
    </xf>
    <xf numFmtId="0" fontId="23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5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3" fillId="0" borderId="12" xfId="0" applyNumberFormat="1" applyFont="1" applyBorder="1" applyAlignment="1" applyProtection="1"/>
    <xf numFmtId="166" fontId="33" fillId="0" borderId="13" xfId="0" applyNumberFormat="1" applyFont="1" applyBorder="1" applyAlignment="1" applyProtection="1"/>
    <xf numFmtId="4" fontId="34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3" fillId="0" borderId="22" xfId="0" applyFont="1" applyBorder="1" applyAlignment="1" applyProtection="1">
      <alignment horizontal="center" vertical="center"/>
    </xf>
    <xf numFmtId="49" fontId="23" fillId="0" borderId="22" xfId="0" applyNumberFormat="1" applyFont="1" applyBorder="1" applyAlignment="1" applyProtection="1">
      <alignment horizontal="left" vertical="center" wrapText="1"/>
    </xf>
    <xf numFmtId="0" fontId="23" fillId="0" borderId="22" xfId="0" applyFont="1" applyBorder="1" applyAlignment="1" applyProtection="1">
      <alignment horizontal="left" vertical="center" wrapText="1"/>
    </xf>
    <xf numFmtId="0" fontId="23" fillId="0" borderId="22" xfId="0" applyFont="1" applyBorder="1" applyAlignment="1" applyProtection="1">
      <alignment horizontal="center" vertical="center" wrapText="1"/>
    </xf>
    <xf numFmtId="167" fontId="23" fillId="0" borderId="22" xfId="0" applyNumberFormat="1" applyFont="1" applyBorder="1" applyAlignment="1" applyProtection="1">
      <alignment vertical="center"/>
    </xf>
    <xf numFmtId="4" fontId="23" fillId="2" borderId="22" xfId="0" applyNumberFormat="1" applyFont="1" applyFill="1" applyBorder="1" applyAlignment="1" applyProtection="1">
      <alignment vertical="center"/>
      <protection locked="0"/>
    </xf>
    <xf numFmtId="4" fontId="23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4" fillId="2" borderId="14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horizontal="center" vertical="center"/>
    </xf>
    <xf numFmtId="166" fontId="24" fillId="0" borderId="0" xfId="0" applyNumberFormat="1" applyFont="1" applyBorder="1" applyAlignment="1" applyProtection="1">
      <alignment vertical="center"/>
    </xf>
    <xf numFmtId="166" fontId="24" fillId="0" borderId="15" xfId="0" applyNumberFormat="1" applyFont="1" applyBorder="1" applyAlignment="1" applyProtection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5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6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7" fillId="0" borderId="22" xfId="0" applyFont="1" applyBorder="1" applyAlignment="1" applyProtection="1">
      <alignment horizontal="center" vertical="center"/>
    </xf>
    <xf numFmtId="49" fontId="37" fillId="0" borderId="22" xfId="0" applyNumberFormat="1" applyFont="1" applyBorder="1" applyAlignment="1" applyProtection="1">
      <alignment horizontal="left" vertical="center" wrapText="1"/>
    </xf>
    <xf numFmtId="0" fontId="37" fillId="0" borderId="22" xfId="0" applyFont="1" applyBorder="1" applyAlignment="1" applyProtection="1">
      <alignment horizontal="left" vertical="center" wrapText="1"/>
    </xf>
    <xf numFmtId="0" fontId="37" fillId="0" borderId="22" xfId="0" applyFont="1" applyBorder="1" applyAlignment="1" applyProtection="1">
      <alignment horizontal="center" vertical="center" wrapText="1"/>
    </xf>
    <xf numFmtId="167" fontId="37" fillId="0" borderId="22" xfId="0" applyNumberFormat="1" applyFont="1" applyBorder="1" applyAlignment="1" applyProtection="1">
      <alignment vertical="center"/>
    </xf>
    <xf numFmtId="4" fontId="37" fillId="2" borderId="22" xfId="0" applyNumberFormat="1" applyFont="1" applyFill="1" applyBorder="1" applyAlignment="1" applyProtection="1">
      <alignment vertical="center"/>
      <protection locked="0"/>
    </xf>
    <xf numFmtId="4" fontId="37" fillId="0" borderId="22" xfId="0" applyNumberFormat="1" applyFont="1" applyBorder="1" applyAlignment="1" applyProtection="1">
      <alignment vertical="center"/>
    </xf>
    <xf numFmtId="0" fontId="38" fillId="0" borderId="22" xfId="0" applyFont="1" applyBorder="1" applyAlignment="1" applyProtection="1">
      <alignment vertical="center"/>
    </xf>
    <xf numFmtId="0" fontId="38" fillId="0" borderId="3" xfId="0" applyFont="1" applyBorder="1" applyAlignment="1">
      <alignment vertical="center"/>
    </xf>
    <xf numFmtId="0" fontId="37" fillId="2" borderId="14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3" xfId="0" applyFont="1" applyBorder="1" applyAlignment="1">
      <alignment vertical="center"/>
    </xf>
    <xf numFmtId="0" fontId="12" fillId="0" borderId="14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24" fillId="2" borderId="19" xfId="0" applyFont="1" applyFill="1" applyBorder="1" applyAlignment="1" applyProtection="1">
      <alignment horizontal="left" vertical="center"/>
      <protection locked="0"/>
    </xf>
    <xf numFmtId="0" fontId="24" fillId="0" borderId="20" xfId="0" applyFont="1" applyBorder="1" applyAlignment="1" applyProtection="1">
      <alignment horizontal="center" vertical="center"/>
    </xf>
    <xf numFmtId="166" fontId="24" fillId="0" borderId="20" xfId="0" applyNumberFormat="1" applyFont="1" applyBorder="1" applyAlignment="1" applyProtection="1">
      <alignment vertical="center"/>
    </xf>
    <xf numFmtId="166" fontId="24" fillId="0" borderId="21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styles" Target="styles.xml" /><Relationship Id="rId5" Type="http://schemas.openxmlformats.org/officeDocument/2006/relationships/theme" Target="theme/theme1.xml" /><Relationship Id="rId6" Type="http://schemas.openxmlformats.org/officeDocument/2006/relationships/calcChain" Target="calcChain.xml" /><Relationship Id="rId7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s://app.urs.cz/products/kros4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s://app.urs.cz/products/kros4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s://app.urs.cz/products/kros4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8" t="s">
        <v>6</v>
      </c>
      <c r="BT2" s="18" t="s">
        <v>7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="1" customFormat="1" ht="24.96" customHeight="1">
      <c r="B4" s="22"/>
      <c r="C4" s="23"/>
      <c r="D4" s="24" t="s">
        <v>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10</v>
      </c>
      <c r="BE4" s="26" t="s">
        <v>11</v>
      </c>
      <c r="BS4" s="18" t="s">
        <v>12</v>
      </c>
    </row>
    <row r="5" s="1" customFormat="1" ht="12" customHeight="1">
      <c r="B5" s="22"/>
      <c r="C5" s="23"/>
      <c r="D5" s="27" t="s">
        <v>13</v>
      </c>
      <c r="E5" s="23"/>
      <c r="F5" s="23"/>
      <c r="G5" s="23"/>
      <c r="H5" s="23"/>
      <c r="I5" s="23"/>
      <c r="J5" s="23"/>
      <c r="K5" s="28" t="s">
        <v>14</v>
      </c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1"/>
      <c r="BE5" s="29" t="s">
        <v>15</v>
      </c>
      <c r="BS5" s="18" t="s">
        <v>6</v>
      </c>
    </row>
    <row r="6" s="1" customFormat="1" ht="36.96" customHeight="1">
      <c r="B6" s="22"/>
      <c r="C6" s="23"/>
      <c r="D6" s="30" t="s">
        <v>16</v>
      </c>
      <c r="E6" s="23"/>
      <c r="F6" s="23"/>
      <c r="G6" s="23"/>
      <c r="H6" s="23"/>
      <c r="I6" s="23"/>
      <c r="J6" s="23"/>
      <c r="K6" s="31" t="s">
        <v>17</v>
      </c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1"/>
      <c r="BE6" s="32"/>
      <c r="BS6" s="18" t="s">
        <v>6</v>
      </c>
    </row>
    <row r="7" s="1" customFormat="1" ht="12" customHeight="1">
      <c r="B7" s="22"/>
      <c r="C7" s="23"/>
      <c r="D7" s="33" t="s">
        <v>18</v>
      </c>
      <c r="E7" s="23"/>
      <c r="F7" s="23"/>
      <c r="G7" s="23"/>
      <c r="H7" s="23"/>
      <c r="I7" s="23"/>
      <c r="J7" s="23"/>
      <c r="K7" s="28" t="s">
        <v>1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3" t="s">
        <v>19</v>
      </c>
      <c r="AL7" s="23"/>
      <c r="AM7" s="23"/>
      <c r="AN7" s="28" t="s">
        <v>1</v>
      </c>
      <c r="AO7" s="23"/>
      <c r="AP7" s="23"/>
      <c r="AQ7" s="23"/>
      <c r="AR7" s="21"/>
      <c r="BE7" s="32"/>
      <c r="BS7" s="18" t="s">
        <v>6</v>
      </c>
    </row>
    <row r="8" s="1" customFormat="1" ht="12" customHeight="1">
      <c r="B8" s="22"/>
      <c r="C8" s="23"/>
      <c r="D8" s="33" t="s">
        <v>20</v>
      </c>
      <c r="E8" s="23"/>
      <c r="F8" s="23"/>
      <c r="G8" s="23"/>
      <c r="H8" s="23"/>
      <c r="I8" s="23"/>
      <c r="J8" s="23"/>
      <c r="K8" s="28" t="s">
        <v>21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3" t="s">
        <v>22</v>
      </c>
      <c r="AL8" s="23"/>
      <c r="AM8" s="23"/>
      <c r="AN8" s="34" t="s">
        <v>23</v>
      </c>
      <c r="AO8" s="23"/>
      <c r="AP8" s="23"/>
      <c r="AQ8" s="23"/>
      <c r="AR8" s="21"/>
      <c r="BE8" s="32"/>
      <c r="BS8" s="18" t="s">
        <v>6</v>
      </c>
    </row>
    <row r="9" s="1" customFormat="1" ht="14.4" customHeight="1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1"/>
      <c r="BE9" s="32"/>
      <c r="BS9" s="18" t="s">
        <v>6</v>
      </c>
    </row>
    <row r="10" s="1" customFormat="1" ht="12" customHeight="1">
      <c r="B10" s="22"/>
      <c r="C10" s="23"/>
      <c r="D10" s="33" t="s">
        <v>24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3" t="s">
        <v>25</v>
      </c>
      <c r="AL10" s="23"/>
      <c r="AM10" s="23"/>
      <c r="AN10" s="28" t="s">
        <v>1</v>
      </c>
      <c r="AO10" s="23"/>
      <c r="AP10" s="23"/>
      <c r="AQ10" s="23"/>
      <c r="AR10" s="21"/>
      <c r="BE10" s="32"/>
      <c r="BS10" s="18" t="s">
        <v>6</v>
      </c>
    </row>
    <row r="11" s="1" customFormat="1" ht="18.48" customHeight="1">
      <c r="B11" s="22"/>
      <c r="C11" s="23"/>
      <c r="D11" s="23"/>
      <c r="E11" s="28" t="s">
        <v>26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3" t="s">
        <v>27</v>
      </c>
      <c r="AL11" s="23"/>
      <c r="AM11" s="23"/>
      <c r="AN11" s="28" t="s">
        <v>1</v>
      </c>
      <c r="AO11" s="23"/>
      <c r="AP11" s="23"/>
      <c r="AQ11" s="23"/>
      <c r="AR11" s="21"/>
      <c r="BE11" s="32"/>
      <c r="BS11" s="18" t="s">
        <v>6</v>
      </c>
    </row>
    <row r="12" s="1" customFormat="1" ht="6.96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1"/>
      <c r="BE12" s="32"/>
      <c r="BS12" s="18" t="s">
        <v>6</v>
      </c>
    </row>
    <row r="13" s="1" customFormat="1" ht="12" customHeight="1">
      <c r="B13" s="22"/>
      <c r="C13" s="23"/>
      <c r="D13" s="33" t="s">
        <v>28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3" t="s">
        <v>25</v>
      </c>
      <c r="AL13" s="23"/>
      <c r="AM13" s="23"/>
      <c r="AN13" s="35" t="s">
        <v>29</v>
      </c>
      <c r="AO13" s="23"/>
      <c r="AP13" s="23"/>
      <c r="AQ13" s="23"/>
      <c r="AR13" s="21"/>
      <c r="BE13" s="32"/>
      <c r="BS13" s="18" t="s">
        <v>6</v>
      </c>
    </row>
    <row r="14">
      <c r="B14" s="22"/>
      <c r="C14" s="23"/>
      <c r="D14" s="23"/>
      <c r="E14" s="35" t="s">
        <v>29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3" t="s">
        <v>27</v>
      </c>
      <c r="AL14" s="23"/>
      <c r="AM14" s="23"/>
      <c r="AN14" s="35" t="s">
        <v>29</v>
      </c>
      <c r="AO14" s="23"/>
      <c r="AP14" s="23"/>
      <c r="AQ14" s="23"/>
      <c r="AR14" s="21"/>
      <c r="BE14" s="32"/>
      <c r="BS14" s="18" t="s">
        <v>6</v>
      </c>
    </row>
    <row r="15" s="1" customFormat="1" ht="6.96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1"/>
      <c r="BE15" s="32"/>
      <c r="BS15" s="18" t="s">
        <v>4</v>
      </c>
    </row>
    <row r="16" s="1" customFormat="1" ht="12" customHeight="1">
      <c r="B16" s="22"/>
      <c r="C16" s="23"/>
      <c r="D16" s="33" t="s">
        <v>30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3" t="s">
        <v>25</v>
      </c>
      <c r="AL16" s="23"/>
      <c r="AM16" s="23"/>
      <c r="AN16" s="28" t="s">
        <v>1</v>
      </c>
      <c r="AO16" s="23"/>
      <c r="AP16" s="23"/>
      <c r="AQ16" s="23"/>
      <c r="AR16" s="21"/>
      <c r="BE16" s="32"/>
      <c r="BS16" s="18" t="s">
        <v>4</v>
      </c>
    </row>
    <row r="17" s="1" customFormat="1" ht="18.48" customHeight="1">
      <c r="B17" s="22"/>
      <c r="C17" s="23"/>
      <c r="D17" s="23"/>
      <c r="E17" s="28" t="s">
        <v>31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3" t="s">
        <v>27</v>
      </c>
      <c r="AL17" s="23"/>
      <c r="AM17" s="23"/>
      <c r="AN17" s="28" t="s">
        <v>1</v>
      </c>
      <c r="AO17" s="23"/>
      <c r="AP17" s="23"/>
      <c r="AQ17" s="23"/>
      <c r="AR17" s="21"/>
      <c r="BE17" s="32"/>
      <c r="BS17" s="18" t="s">
        <v>32</v>
      </c>
    </row>
    <row r="18" s="1" customFormat="1" ht="6.96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BE18" s="32"/>
      <c r="BS18" s="18" t="s">
        <v>6</v>
      </c>
    </row>
    <row r="19" s="1" customFormat="1" ht="12" customHeight="1">
      <c r="B19" s="22"/>
      <c r="C19" s="23"/>
      <c r="D19" s="33" t="s">
        <v>33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3" t="s">
        <v>25</v>
      </c>
      <c r="AL19" s="23"/>
      <c r="AM19" s="23"/>
      <c r="AN19" s="28" t="s">
        <v>1</v>
      </c>
      <c r="AO19" s="23"/>
      <c r="AP19" s="23"/>
      <c r="AQ19" s="23"/>
      <c r="AR19" s="21"/>
      <c r="BE19" s="32"/>
      <c r="BS19" s="18" t="s">
        <v>6</v>
      </c>
    </row>
    <row r="20" s="1" customFormat="1" ht="18.48" customHeight="1">
      <c r="B20" s="22"/>
      <c r="C20" s="23"/>
      <c r="D20" s="23"/>
      <c r="E20" s="28" t="s">
        <v>34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3" t="s">
        <v>27</v>
      </c>
      <c r="AL20" s="23"/>
      <c r="AM20" s="23"/>
      <c r="AN20" s="28" t="s">
        <v>1</v>
      </c>
      <c r="AO20" s="23"/>
      <c r="AP20" s="23"/>
      <c r="AQ20" s="23"/>
      <c r="AR20" s="21"/>
      <c r="BE20" s="32"/>
      <c r="BS20" s="18" t="s">
        <v>32</v>
      </c>
    </row>
    <row r="21" s="1" customFormat="1" ht="6.96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1"/>
      <c r="BE21" s="32"/>
    </row>
    <row r="22" s="1" customFormat="1" ht="12" customHeight="1">
      <c r="B22" s="22"/>
      <c r="C22" s="23"/>
      <c r="D22" s="33" t="s">
        <v>35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  <c r="BE22" s="32"/>
    </row>
    <row r="23" s="1" customFormat="1" ht="35.25" customHeight="1">
      <c r="B23" s="22"/>
      <c r="C23" s="23"/>
      <c r="D23" s="23"/>
      <c r="E23" s="37" t="s">
        <v>36</v>
      </c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23"/>
      <c r="AP23" s="23"/>
      <c r="AQ23" s="23"/>
      <c r="AR23" s="21"/>
      <c r="BE23" s="32"/>
    </row>
    <row r="24" s="1" customFormat="1" ht="6.96" customHeight="1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1"/>
      <c r="BE24" s="32"/>
    </row>
    <row r="25" s="1" customFormat="1" ht="6.96" customHeight="1">
      <c r="B25" s="22"/>
      <c r="C25" s="23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23"/>
      <c r="AQ25" s="23"/>
      <c r="AR25" s="21"/>
      <c r="BE25" s="32"/>
    </row>
    <row r="26" s="2" customFormat="1" ht="25.92" customHeight="1">
      <c r="A26" s="39"/>
      <c r="B26" s="40"/>
      <c r="C26" s="41"/>
      <c r="D26" s="42" t="s">
        <v>37</v>
      </c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4">
        <f>ROUND(AG94,2)</f>
        <v>0</v>
      </c>
      <c r="AL26" s="43"/>
      <c r="AM26" s="43"/>
      <c r="AN26" s="43"/>
      <c r="AO26" s="43"/>
      <c r="AP26" s="41"/>
      <c r="AQ26" s="41"/>
      <c r="AR26" s="45"/>
      <c r="BE26" s="32"/>
    </row>
    <row r="27" s="2" customFormat="1" ht="6.96" customHeight="1">
      <c r="A27" s="39"/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5"/>
      <c r="BE27" s="32"/>
    </row>
    <row r="28" s="2" customFormat="1">
      <c r="A28" s="39"/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6" t="s">
        <v>38</v>
      </c>
      <c r="M28" s="46"/>
      <c r="N28" s="46"/>
      <c r="O28" s="46"/>
      <c r="P28" s="46"/>
      <c r="Q28" s="41"/>
      <c r="R28" s="41"/>
      <c r="S28" s="41"/>
      <c r="T28" s="41"/>
      <c r="U28" s="41"/>
      <c r="V28" s="41"/>
      <c r="W28" s="46" t="s">
        <v>39</v>
      </c>
      <c r="X28" s="46"/>
      <c r="Y28" s="46"/>
      <c r="Z28" s="46"/>
      <c r="AA28" s="46"/>
      <c r="AB28" s="46"/>
      <c r="AC28" s="46"/>
      <c r="AD28" s="46"/>
      <c r="AE28" s="46"/>
      <c r="AF28" s="41"/>
      <c r="AG28" s="41"/>
      <c r="AH28" s="41"/>
      <c r="AI28" s="41"/>
      <c r="AJ28" s="41"/>
      <c r="AK28" s="46" t="s">
        <v>40</v>
      </c>
      <c r="AL28" s="46"/>
      <c r="AM28" s="46"/>
      <c r="AN28" s="46"/>
      <c r="AO28" s="46"/>
      <c r="AP28" s="41"/>
      <c r="AQ28" s="41"/>
      <c r="AR28" s="45"/>
      <c r="BE28" s="32"/>
    </row>
    <row r="29" s="3" customFormat="1" ht="14.4" customHeight="1">
      <c r="A29" s="3"/>
      <c r="B29" s="47"/>
      <c r="C29" s="48"/>
      <c r="D29" s="33" t="s">
        <v>41</v>
      </c>
      <c r="E29" s="48"/>
      <c r="F29" s="33" t="s">
        <v>42</v>
      </c>
      <c r="G29" s="48"/>
      <c r="H29" s="48"/>
      <c r="I29" s="48"/>
      <c r="J29" s="48"/>
      <c r="K29" s="48"/>
      <c r="L29" s="49">
        <v>0.20999999999999999</v>
      </c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50">
        <f>ROUND(AZ94, 2)</f>
        <v>0</v>
      </c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50">
        <f>ROUND(AV94, 2)</f>
        <v>0</v>
      </c>
      <c r="AL29" s="48"/>
      <c r="AM29" s="48"/>
      <c r="AN29" s="48"/>
      <c r="AO29" s="48"/>
      <c r="AP29" s="48"/>
      <c r="AQ29" s="48"/>
      <c r="AR29" s="51"/>
      <c r="BE29" s="52"/>
    </row>
    <row r="30" s="3" customFormat="1" ht="14.4" customHeight="1">
      <c r="A30" s="3"/>
      <c r="B30" s="47"/>
      <c r="C30" s="48"/>
      <c r="D30" s="48"/>
      <c r="E30" s="48"/>
      <c r="F30" s="33" t="s">
        <v>43</v>
      </c>
      <c r="G30" s="48"/>
      <c r="H30" s="48"/>
      <c r="I30" s="48"/>
      <c r="J30" s="48"/>
      <c r="K30" s="48"/>
      <c r="L30" s="49">
        <v>0.12</v>
      </c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50">
        <f>ROUND(BA94, 2)</f>
        <v>0</v>
      </c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50">
        <f>ROUND(AW94, 2)</f>
        <v>0</v>
      </c>
      <c r="AL30" s="48"/>
      <c r="AM30" s="48"/>
      <c r="AN30" s="48"/>
      <c r="AO30" s="48"/>
      <c r="AP30" s="48"/>
      <c r="AQ30" s="48"/>
      <c r="AR30" s="51"/>
      <c r="BE30" s="52"/>
    </row>
    <row r="31" hidden="1" s="3" customFormat="1" ht="14.4" customHeight="1">
      <c r="A31" s="3"/>
      <c r="B31" s="47"/>
      <c r="C31" s="48"/>
      <c r="D31" s="48"/>
      <c r="E31" s="48"/>
      <c r="F31" s="33" t="s">
        <v>44</v>
      </c>
      <c r="G31" s="48"/>
      <c r="H31" s="48"/>
      <c r="I31" s="48"/>
      <c r="J31" s="48"/>
      <c r="K31" s="48"/>
      <c r="L31" s="49">
        <v>0.20999999999999999</v>
      </c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50">
        <f>ROUND(BB94, 2)</f>
        <v>0</v>
      </c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50">
        <v>0</v>
      </c>
      <c r="AL31" s="48"/>
      <c r="AM31" s="48"/>
      <c r="AN31" s="48"/>
      <c r="AO31" s="48"/>
      <c r="AP31" s="48"/>
      <c r="AQ31" s="48"/>
      <c r="AR31" s="51"/>
      <c r="BE31" s="52"/>
    </row>
    <row r="32" hidden="1" s="3" customFormat="1" ht="14.4" customHeight="1">
      <c r="A32" s="3"/>
      <c r="B32" s="47"/>
      <c r="C32" s="48"/>
      <c r="D32" s="48"/>
      <c r="E32" s="48"/>
      <c r="F32" s="33" t="s">
        <v>45</v>
      </c>
      <c r="G32" s="48"/>
      <c r="H32" s="48"/>
      <c r="I32" s="48"/>
      <c r="J32" s="48"/>
      <c r="K32" s="48"/>
      <c r="L32" s="49">
        <v>0.12</v>
      </c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50">
        <f>ROUND(BC94, 2)</f>
        <v>0</v>
      </c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50">
        <v>0</v>
      </c>
      <c r="AL32" s="48"/>
      <c r="AM32" s="48"/>
      <c r="AN32" s="48"/>
      <c r="AO32" s="48"/>
      <c r="AP32" s="48"/>
      <c r="AQ32" s="48"/>
      <c r="AR32" s="51"/>
      <c r="BE32" s="52"/>
    </row>
    <row r="33" hidden="1" s="3" customFormat="1" ht="14.4" customHeight="1">
      <c r="A33" s="3"/>
      <c r="B33" s="47"/>
      <c r="C33" s="48"/>
      <c r="D33" s="48"/>
      <c r="E33" s="48"/>
      <c r="F33" s="33" t="s">
        <v>46</v>
      </c>
      <c r="G33" s="48"/>
      <c r="H33" s="48"/>
      <c r="I33" s="48"/>
      <c r="J33" s="48"/>
      <c r="K33" s="48"/>
      <c r="L33" s="49">
        <v>0</v>
      </c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50">
        <f>ROUND(BD94, 2)</f>
        <v>0</v>
      </c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50">
        <v>0</v>
      </c>
      <c r="AL33" s="48"/>
      <c r="AM33" s="48"/>
      <c r="AN33" s="48"/>
      <c r="AO33" s="48"/>
      <c r="AP33" s="48"/>
      <c r="AQ33" s="48"/>
      <c r="AR33" s="51"/>
      <c r="BE33" s="52"/>
    </row>
    <row r="34" s="2" customFormat="1" ht="6.96" customHeight="1">
      <c r="A34" s="39"/>
      <c r="B34" s="4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5"/>
      <c r="BE34" s="32"/>
    </row>
    <row r="35" s="2" customFormat="1" ht="25.92" customHeight="1">
      <c r="A35" s="39"/>
      <c r="B35" s="40"/>
      <c r="C35" s="53"/>
      <c r="D35" s="54" t="s">
        <v>47</v>
      </c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6" t="s">
        <v>48</v>
      </c>
      <c r="U35" s="55"/>
      <c r="V35" s="55"/>
      <c r="W35" s="55"/>
      <c r="X35" s="57" t="s">
        <v>49</v>
      </c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8">
        <f>SUM(AK26:AK33)</f>
        <v>0</v>
      </c>
      <c r="AL35" s="55"/>
      <c r="AM35" s="55"/>
      <c r="AN35" s="55"/>
      <c r="AO35" s="59"/>
      <c r="AP35" s="53"/>
      <c r="AQ35" s="53"/>
      <c r="AR35" s="45"/>
      <c r="BE35" s="39"/>
    </row>
    <row r="36" s="2" customFormat="1" ht="6.96" customHeight="1">
      <c r="A36" s="39"/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5"/>
      <c r="BE36" s="39"/>
    </row>
    <row r="37" s="2" customFormat="1" ht="14.4" customHeight="1">
      <c r="A37" s="39"/>
      <c r="B37" s="40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5"/>
      <c r="BE37" s="39"/>
    </row>
    <row r="38" s="1" customFormat="1" ht="14.4" customHeight="1">
      <c r="B38" s="22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1"/>
    </row>
    <row r="39" s="1" customFormat="1" ht="14.4" customHeight="1"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1"/>
    </row>
    <row r="40" s="1" customFormat="1" ht="14.4" customHeight="1"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1"/>
    </row>
    <row r="41" s="1" customFormat="1" ht="14.4" customHeight="1">
      <c r="B41" s="22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1"/>
    </row>
    <row r="42" s="1" customFormat="1" ht="14.4" customHeight="1"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1"/>
    </row>
    <row r="43" s="1" customFormat="1" ht="14.4" customHeight="1"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1"/>
    </row>
    <row r="44" s="1" customFormat="1" ht="14.4" customHeight="1">
      <c r="B44" s="22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1"/>
    </row>
    <row r="45" s="1" customFormat="1" ht="14.4" customHeight="1"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1"/>
    </row>
    <row r="46" s="1" customFormat="1" ht="14.4" customHeight="1"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1"/>
    </row>
    <row r="47" s="1" customFormat="1" ht="14.4" customHeight="1">
      <c r="B47" s="22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1"/>
    </row>
    <row r="48" s="1" customFormat="1" ht="14.4" customHeight="1"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1"/>
    </row>
    <row r="49" s="2" customFormat="1" ht="14.4" customHeight="1">
      <c r="B49" s="60"/>
      <c r="C49" s="61"/>
      <c r="D49" s="62" t="s">
        <v>50</v>
      </c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2" t="s">
        <v>51</v>
      </c>
      <c r="AI49" s="63"/>
      <c r="AJ49" s="63"/>
      <c r="AK49" s="63"/>
      <c r="AL49" s="63"/>
      <c r="AM49" s="63"/>
      <c r="AN49" s="63"/>
      <c r="AO49" s="63"/>
      <c r="AP49" s="61"/>
      <c r="AQ49" s="61"/>
      <c r="AR49" s="64"/>
    </row>
    <row r="50">
      <c r="B50" s="22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1"/>
    </row>
    <row r="51"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1"/>
    </row>
    <row r="52"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1"/>
    </row>
    <row r="53">
      <c r="B53" s="22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1"/>
    </row>
    <row r="54"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1"/>
    </row>
    <row r="55"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1"/>
    </row>
    <row r="56">
      <c r="B56" s="22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1"/>
    </row>
    <row r="57"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1"/>
    </row>
    <row r="58"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1"/>
    </row>
    <row r="59"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1"/>
    </row>
    <row r="60" s="2" customFormat="1">
      <c r="A60" s="39"/>
      <c r="B60" s="40"/>
      <c r="C60" s="41"/>
      <c r="D60" s="65" t="s">
        <v>52</v>
      </c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65" t="s">
        <v>53</v>
      </c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65" t="s">
        <v>52</v>
      </c>
      <c r="AI60" s="43"/>
      <c r="AJ60" s="43"/>
      <c r="AK60" s="43"/>
      <c r="AL60" s="43"/>
      <c r="AM60" s="65" t="s">
        <v>53</v>
      </c>
      <c r="AN60" s="43"/>
      <c r="AO60" s="43"/>
      <c r="AP60" s="41"/>
      <c r="AQ60" s="41"/>
      <c r="AR60" s="45"/>
      <c r="BE60" s="39"/>
    </row>
    <row r="61"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1"/>
    </row>
    <row r="62">
      <c r="B62" s="22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1"/>
    </row>
    <row r="63">
      <c r="B63" s="22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1"/>
    </row>
    <row r="64" s="2" customFormat="1">
      <c r="A64" s="39"/>
      <c r="B64" s="40"/>
      <c r="C64" s="41"/>
      <c r="D64" s="62" t="s">
        <v>54</v>
      </c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2" t="s">
        <v>55</v>
      </c>
      <c r="AI64" s="66"/>
      <c r="AJ64" s="66"/>
      <c r="AK64" s="66"/>
      <c r="AL64" s="66"/>
      <c r="AM64" s="66"/>
      <c r="AN64" s="66"/>
      <c r="AO64" s="66"/>
      <c r="AP64" s="41"/>
      <c r="AQ64" s="41"/>
      <c r="AR64" s="45"/>
      <c r="BE64" s="39"/>
    </row>
    <row r="65">
      <c r="B65" s="22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1"/>
    </row>
    <row r="66">
      <c r="B66" s="22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1"/>
    </row>
    <row r="67">
      <c r="B67" s="22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1"/>
    </row>
    <row r="68">
      <c r="B68" s="22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1"/>
    </row>
    <row r="69">
      <c r="B69" s="22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1"/>
    </row>
    <row r="70">
      <c r="B70" s="22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1"/>
    </row>
    <row r="71">
      <c r="B71" s="22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1"/>
    </row>
    <row r="72">
      <c r="B72" s="22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1"/>
    </row>
    <row r="73">
      <c r="B73" s="22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1"/>
    </row>
    <row r="74">
      <c r="B74" s="22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1"/>
    </row>
    <row r="75" s="2" customFormat="1">
      <c r="A75" s="39"/>
      <c r="B75" s="40"/>
      <c r="C75" s="41"/>
      <c r="D75" s="65" t="s">
        <v>52</v>
      </c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65" t="s">
        <v>53</v>
      </c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65" t="s">
        <v>52</v>
      </c>
      <c r="AI75" s="43"/>
      <c r="AJ75" s="43"/>
      <c r="AK75" s="43"/>
      <c r="AL75" s="43"/>
      <c r="AM75" s="65" t="s">
        <v>53</v>
      </c>
      <c r="AN75" s="43"/>
      <c r="AO75" s="43"/>
      <c r="AP75" s="41"/>
      <c r="AQ75" s="41"/>
      <c r="AR75" s="45"/>
      <c r="BE75" s="39"/>
    </row>
    <row r="76" s="2" customFormat="1">
      <c r="A76" s="39"/>
      <c r="B76" s="40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5"/>
      <c r="BE76" s="39"/>
    </row>
    <row r="77" s="2" customFormat="1" ht="6.96" customHeight="1">
      <c r="A77" s="39"/>
      <c r="B77" s="67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45"/>
      <c r="BE77" s="39"/>
    </row>
    <row r="81" s="2" customFormat="1" ht="6.96" customHeight="1">
      <c r="A81" s="39"/>
      <c r="B81" s="69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70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45"/>
      <c r="BE81" s="39"/>
    </row>
    <row r="82" s="2" customFormat="1" ht="24.96" customHeight="1">
      <c r="A82" s="39"/>
      <c r="B82" s="40"/>
      <c r="C82" s="24" t="s">
        <v>56</v>
      </c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5"/>
      <c r="B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5"/>
      <c r="BE83" s="39"/>
    </row>
    <row r="84" s="4" customFormat="1" ht="12" customHeight="1">
      <c r="A84" s="4"/>
      <c r="B84" s="71"/>
      <c r="C84" s="33" t="s">
        <v>13</v>
      </c>
      <c r="D84" s="72"/>
      <c r="E84" s="72"/>
      <c r="F84" s="72"/>
      <c r="G84" s="72"/>
      <c r="H84" s="72"/>
      <c r="I84" s="72"/>
      <c r="J84" s="72"/>
      <c r="K84" s="72"/>
      <c r="L84" s="72" t="str">
        <f>K5</f>
        <v>24-107</v>
      </c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3"/>
      <c r="BE84" s="4"/>
    </row>
    <row r="85" s="5" customFormat="1" ht="36.96" customHeight="1">
      <c r="A85" s="5"/>
      <c r="B85" s="74"/>
      <c r="C85" s="75" t="s">
        <v>16</v>
      </c>
      <c r="D85" s="76"/>
      <c r="E85" s="76"/>
      <c r="F85" s="76"/>
      <c r="G85" s="76"/>
      <c r="H85" s="76"/>
      <c r="I85" s="76"/>
      <c r="J85" s="76"/>
      <c r="K85" s="76"/>
      <c r="L85" s="77" t="str">
        <f>K6</f>
        <v>Příjezdová komunikace k rodinnému domu na parc. č. 217/2 a chodník</v>
      </c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N85" s="76"/>
      <c r="AO85" s="76"/>
      <c r="AP85" s="76"/>
      <c r="AQ85" s="76"/>
      <c r="AR85" s="78"/>
      <c r="BE85" s="5"/>
    </row>
    <row r="86" s="2" customFormat="1" ht="6.96" customHeight="1">
      <c r="A86" s="39"/>
      <c r="B86" s="40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5"/>
      <c r="BE86" s="39"/>
    </row>
    <row r="87" s="2" customFormat="1" ht="12" customHeight="1">
      <c r="A87" s="39"/>
      <c r="B87" s="40"/>
      <c r="C87" s="33" t="s">
        <v>20</v>
      </c>
      <c r="D87" s="41"/>
      <c r="E87" s="41"/>
      <c r="F87" s="41"/>
      <c r="G87" s="41"/>
      <c r="H87" s="41"/>
      <c r="I87" s="41"/>
      <c r="J87" s="41"/>
      <c r="K87" s="41"/>
      <c r="L87" s="79" t="str">
        <f>IF(K8="","",K8)</f>
        <v>Obytná zóna Moravské Knínice Za starou tratí</v>
      </c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33" t="s">
        <v>22</v>
      </c>
      <c r="AJ87" s="41"/>
      <c r="AK87" s="41"/>
      <c r="AL87" s="41"/>
      <c r="AM87" s="80" t="str">
        <f>IF(AN8= "","",AN8)</f>
        <v>4. 3. 2024</v>
      </c>
      <c r="AN87" s="80"/>
      <c r="AO87" s="41"/>
      <c r="AP87" s="41"/>
      <c r="AQ87" s="41"/>
      <c r="AR87" s="45"/>
      <c r="B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5"/>
      <c r="BE88" s="39"/>
    </row>
    <row r="89" s="2" customFormat="1" ht="15.15" customHeight="1">
      <c r="A89" s="39"/>
      <c r="B89" s="40"/>
      <c r="C89" s="33" t="s">
        <v>24</v>
      </c>
      <c r="D89" s="41"/>
      <c r="E89" s="41"/>
      <c r="F89" s="41"/>
      <c r="G89" s="41"/>
      <c r="H89" s="41"/>
      <c r="I89" s="41"/>
      <c r="J89" s="41"/>
      <c r="K89" s="41"/>
      <c r="L89" s="72" t="str">
        <f>IF(E11= "","",E11)</f>
        <v>Obec Moravské Knínice</v>
      </c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33" t="s">
        <v>30</v>
      </c>
      <c r="AJ89" s="41"/>
      <c r="AK89" s="41"/>
      <c r="AL89" s="41"/>
      <c r="AM89" s="81" t="str">
        <f>IF(E17="","",E17)</f>
        <v>Ing.arch Šumbera Alois</v>
      </c>
      <c r="AN89" s="72"/>
      <c r="AO89" s="72"/>
      <c r="AP89" s="72"/>
      <c r="AQ89" s="41"/>
      <c r="AR89" s="45"/>
      <c r="AS89" s="82" t="s">
        <v>57</v>
      </c>
      <c r="AT89" s="83"/>
      <c r="AU89" s="84"/>
      <c r="AV89" s="84"/>
      <c r="AW89" s="84"/>
      <c r="AX89" s="84"/>
      <c r="AY89" s="84"/>
      <c r="AZ89" s="84"/>
      <c r="BA89" s="84"/>
      <c r="BB89" s="84"/>
      <c r="BC89" s="84"/>
      <c r="BD89" s="85"/>
      <c r="BE89" s="39"/>
    </row>
    <row r="90" s="2" customFormat="1" ht="15.15" customHeight="1">
      <c r="A90" s="39"/>
      <c r="B90" s="40"/>
      <c r="C90" s="33" t="s">
        <v>28</v>
      </c>
      <c r="D90" s="41"/>
      <c r="E90" s="41"/>
      <c r="F90" s="41"/>
      <c r="G90" s="41"/>
      <c r="H90" s="41"/>
      <c r="I90" s="41"/>
      <c r="J90" s="41"/>
      <c r="K90" s="41"/>
      <c r="L90" s="72" t="str">
        <f>IF(E14= "Vyplň údaj","",E14)</f>
        <v/>
      </c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33" t="s">
        <v>33</v>
      </c>
      <c r="AJ90" s="41"/>
      <c r="AK90" s="41"/>
      <c r="AL90" s="41"/>
      <c r="AM90" s="81" t="str">
        <f>IF(E20="","",E20)</f>
        <v xml:space="preserve"> </v>
      </c>
      <c r="AN90" s="72"/>
      <c r="AO90" s="72"/>
      <c r="AP90" s="72"/>
      <c r="AQ90" s="41"/>
      <c r="AR90" s="45"/>
      <c r="AS90" s="86"/>
      <c r="AT90" s="87"/>
      <c r="AU90" s="88"/>
      <c r="AV90" s="88"/>
      <c r="AW90" s="88"/>
      <c r="AX90" s="88"/>
      <c r="AY90" s="88"/>
      <c r="AZ90" s="88"/>
      <c r="BA90" s="88"/>
      <c r="BB90" s="88"/>
      <c r="BC90" s="88"/>
      <c r="BD90" s="89"/>
      <c r="BE90" s="39"/>
    </row>
    <row r="91" s="2" customFormat="1" ht="10.8" customHeight="1">
      <c r="A91" s="39"/>
      <c r="B91" s="40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5"/>
      <c r="AS91" s="90"/>
      <c r="AT91" s="91"/>
      <c r="AU91" s="92"/>
      <c r="AV91" s="92"/>
      <c r="AW91" s="92"/>
      <c r="AX91" s="92"/>
      <c r="AY91" s="92"/>
      <c r="AZ91" s="92"/>
      <c r="BA91" s="92"/>
      <c r="BB91" s="92"/>
      <c r="BC91" s="92"/>
      <c r="BD91" s="93"/>
      <c r="BE91" s="39"/>
    </row>
    <row r="92" s="2" customFormat="1" ht="29.28" customHeight="1">
      <c r="A92" s="39"/>
      <c r="B92" s="40"/>
      <c r="C92" s="94" t="s">
        <v>58</v>
      </c>
      <c r="D92" s="95"/>
      <c r="E92" s="95"/>
      <c r="F92" s="95"/>
      <c r="G92" s="95"/>
      <c r="H92" s="96"/>
      <c r="I92" s="97" t="s">
        <v>59</v>
      </c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95"/>
      <c r="AC92" s="95"/>
      <c r="AD92" s="95"/>
      <c r="AE92" s="95"/>
      <c r="AF92" s="95"/>
      <c r="AG92" s="98" t="s">
        <v>60</v>
      </c>
      <c r="AH92" s="95"/>
      <c r="AI92" s="95"/>
      <c r="AJ92" s="95"/>
      <c r="AK92" s="95"/>
      <c r="AL92" s="95"/>
      <c r="AM92" s="95"/>
      <c r="AN92" s="97" t="s">
        <v>61</v>
      </c>
      <c r="AO92" s="95"/>
      <c r="AP92" s="99"/>
      <c r="AQ92" s="100" t="s">
        <v>62</v>
      </c>
      <c r="AR92" s="45"/>
      <c r="AS92" s="101" t="s">
        <v>63</v>
      </c>
      <c r="AT92" s="102" t="s">
        <v>64</v>
      </c>
      <c r="AU92" s="102" t="s">
        <v>65</v>
      </c>
      <c r="AV92" s="102" t="s">
        <v>66</v>
      </c>
      <c r="AW92" s="102" t="s">
        <v>67</v>
      </c>
      <c r="AX92" s="102" t="s">
        <v>68</v>
      </c>
      <c r="AY92" s="102" t="s">
        <v>69</v>
      </c>
      <c r="AZ92" s="102" t="s">
        <v>70</v>
      </c>
      <c r="BA92" s="102" t="s">
        <v>71</v>
      </c>
      <c r="BB92" s="102" t="s">
        <v>72</v>
      </c>
      <c r="BC92" s="102" t="s">
        <v>73</v>
      </c>
      <c r="BD92" s="103" t="s">
        <v>74</v>
      </c>
      <c r="BE92" s="39"/>
    </row>
    <row r="93" s="2" customFormat="1" ht="10.8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5"/>
      <c r="AS93" s="104"/>
      <c r="AT93" s="105"/>
      <c r="AU93" s="105"/>
      <c r="AV93" s="105"/>
      <c r="AW93" s="105"/>
      <c r="AX93" s="105"/>
      <c r="AY93" s="105"/>
      <c r="AZ93" s="105"/>
      <c r="BA93" s="105"/>
      <c r="BB93" s="105"/>
      <c r="BC93" s="105"/>
      <c r="BD93" s="106"/>
      <c r="BE93" s="39"/>
    </row>
    <row r="94" s="6" customFormat="1" ht="32.4" customHeight="1">
      <c r="A94" s="6"/>
      <c r="B94" s="107"/>
      <c r="C94" s="108" t="s">
        <v>75</v>
      </c>
      <c r="D94" s="109"/>
      <c r="E94" s="109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  <c r="R94" s="109"/>
      <c r="S94" s="109"/>
      <c r="T94" s="109"/>
      <c r="U94" s="109"/>
      <c r="V94" s="109"/>
      <c r="W94" s="109"/>
      <c r="X94" s="109"/>
      <c r="Y94" s="109"/>
      <c r="Z94" s="109"/>
      <c r="AA94" s="109"/>
      <c r="AB94" s="109"/>
      <c r="AC94" s="109"/>
      <c r="AD94" s="109"/>
      <c r="AE94" s="109"/>
      <c r="AF94" s="109"/>
      <c r="AG94" s="110">
        <f>ROUND(SUM(AG95:AG96),2)</f>
        <v>0</v>
      </c>
      <c r="AH94" s="110"/>
      <c r="AI94" s="110"/>
      <c r="AJ94" s="110"/>
      <c r="AK94" s="110"/>
      <c r="AL94" s="110"/>
      <c r="AM94" s="110"/>
      <c r="AN94" s="111">
        <f>SUM(AG94,AT94)</f>
        <v>0</v>
      </c>
      <c r="AO94" s="111"/>
      <c r="AP94" s="111"/>
      <c r="AQ94" s="112" t="s">
        <v>1</v>
      </c>
      <c r="AR94" s="113"/>
      <c r="AS94" s="114">
        <f>ROUND(SUM(AS95:AS96),2)</f>
        <v>0</v>
      </c>
      <c r="AT94" s="115">
        <f>ROUND(SUM(AV94:AW94),2)</f>
        <v>0</v>
      </c>
      <c r="AU94" s="116">
        <f>ROUND(SUM(AU95:AU96),5)</f>
        <v>0</v>
      </c>
      <c r="AV94" s="115">
        <f>ROUND(AZ94*L29,2)</f>
        <v>0</v>
      </c>
      <c r="AW94" s="115">
        <f>ROUND(BA94*L30,2)</f>
        <v>0</v>
      </c>
      <c r="AX94" s="115">
        <f>ROUND(BB94*L29,2)</f>
        <v>0</v>
      </c>
      <c r="AY94" s="115">
        <f>ROUND(BC94*L30,2)</f>
        <v>0</v>
      </c>
      <c r="AZ94" s="115">
        <f>ROUND(SUM(AZ95:AZ96),2)</f>
        <v>0</v>
      </c>
      <c r="BA94" s="115">
        <f>ROUND(SUM(BA95:BA96),2)</f>
        <v>0</v>
      </c>
      <c r="BB94" s="115">
        <f>ROUND(SUM(BB95:BB96),2)</f>
        <v>0</v>
      </c>
      <c r="BC94" s="115">
        <f>ROUND(SUM(BC95:BC96),2)</f>
        <v>0</v>
      </c>
      <c r="BD94" s="117">
        <f>ROUND(SUM(BD95:BD96),2)</f>
        <v>0</v>
      </c>
      <c r="BE94" s="6"/>
      <c r="BS94" s="118" t="s">
        <v>76</v>
      </c>
      <c r="BT94" s="118" t="s">
        <v>77</v>
      </c>
      <c r="BU94" s="119" t="s">
        <v>78</v>
      </c>
      <c r="BV94" s="118" t="s">
        <v>79</v>
      </c>
      <c r="BW94" s="118" t="s">
        <v>5</v>
      </c>
      <c r="BX94" s="118" t="s">
        <v>80</v>
      </c>
      <c r="CL94" s="118" t="s">
        <v>1</v>
      </c>
    </row>
    <row r="95" s="7" customFormat="1" ht="16.5" customHeight="1">
      <c r="A95" s="120" t="s">
        <v>81</v>
      </c>
      <c r="B95" s="121"/>
      <c r="C95" s="122"/>
      <c r="D95" s="123" t="s">
        <v>82</v>
      </c>
      <c r="E95" s="123"/>
      <c r="F95" s="123"/>
      <c r="G95" s="123"/>
      <c r="H95" s="123"/>
      <c r="I95" s="124"/>
      <c r="J95" s="123" t="s">
        <v>83</v>
      </c>
      <c r="K95" s="123"/>
      <c r="L95" s="123"/>
      <c r="M95" s="123"/>
      <c r="N95" s="123"/>
      <c r="O95" s="123"/>
      <c r="P95" s="123"/>
      <c r="Q95" s="123"/>
      <c r="R95" s="123"/>
      <c r="S95" s="123"/>
      <c r="T95" s="123"/>
      <c r="U95" s="123"/>
      <c r="V95" s="123"/>
      <c r="W95" s="123"/>
      <c r="X95" s="123"/>
      <c r="Y95" s="123"/>
      <c r="Z95" s="123"/>
      <c r="AA95" s="123"/>
      <c r="AB95" s="123"/>
      <c r="AC95" s="123"/>
      <c r="AD95" s="123"/>
      <c r="AE95" s="123"/>
      <c r="AF95" s="123"/>
      <c r="AG95" s="125">
        <f>'24-107-1 - Příjezdová kom...'!J30</f>
        <v>0</v>
      </c>
      <c r="AH95" s="124"/>
      <c r="AI95" s="124"/>
      <c r="AJ95" s="124"/>
      <c r="AK95" s="124"/>
      <c r="AL95" s="124"/>
      <c r="AM95" s="124"/>
      <c r="AN95" s="125">
        <f>SUM(AG95,AT95)</f>
        <v>0</v>
      </c>
      <c r="AO95" s="124"/>
      <c r="AP95" s="124"/>
      <c r="AQ95" s="126" t="s">
        <v>84</v>
      </c>
      <c r="AR95" s="127"/>
      <c r="AS95" s="128">
        <v>0</v>
      </c>
      <c r="AT95" s="129">
        <f>ROUND(SUM(AV95:AW95),2)</f>
        <v>0</v>
      </c>
      <c r="AU95" s="130">
        <f>'24-107-1 - Příjezdová kom...'!P125</f>
        <v>0</v>
      </c>
      <c r="AV95" s="129">
        <f>'24-107-1 - Příjezdová kom...'!J33</f>
        <v>0</v>
      </c>
      <c r="AW95" s="129">
        <f>'24-107-1 - Příjezdová kom...'!J34</f>
        <v>0</v>
      </c>
      <c r="AX95" s="129">
        <f>'24-107-1 - Příjezdová kom...'!J35</f>
        <v>0</v>
      </c>
      <c r="AY95" s="129">
        <f>'24-107-1 - Příjezdová kom...'!J36</f>
        <v>0</v>
      </c>
      <c r="AZ95" s="129">
        <f>'24-107-1 - Příjezdová kom...'!F33</f>
        <v>0</v>
      </c>
      <c r="BA95" s="129">
        <f>'24-107-1 - Příjezdová kom...'!F34</f>
        <v>0</v>
      </c>
      <c r="BB95" s="129">
        <f>'24-107-1 - Příjezdová kom...'!F35</f>
        <v>0</v>
      </c>
      <c r="BC95" s="129">
        <f>'24-107-1 - Příjezdová kom...'!F36</f>
        <v>0</v>
      </c>
      <c r="BD95" s="131">
        <f>'24-107-1 - Příjezdová kom...'!F37</f>
        <v>0</v>
      </c>
      <c r="BE95" s="7"/>
      <c r="BT95" s="132" t="s">
        <v>85</v>
      </c>
      <c r="BV95" s="132" t="s">
        <v>79</v>
      </c>
      <c r="BW95" s="132" t="s">
        <v>86</v>
      </c>
      <c r="BX95" s="132" t="s">
        <v>5</v>
      </c>
      <c r="CL95" s="132" t="s">
        <v>1</v>
      </c>
      <c r="CM95" s="132" t="s">
        <v>87</v>
      </c>
    </row>
    <row r="96" s="7" customFormat="1" ht="16.5" customHeight="1">
      <c r="A96" s="120" t="s">
        <v>81</v>
      </c>
      <c r="B96" s="121"/>
      <c r="C96" s="122"/>
      <c r="D96" s="123" t="s">
        <v>88</v>
      </c>
      <c r="E96" s="123"/>
      <c r="F96" s="123"/>
      <c r="G96" s="123"/>
      <c r="H96" s="123"/>
      <c r="I96" s="124"/>
      <c r="J96" s="123" t="s">
        <v>89</v>
      </c>
      <c r="K96" s="123"/>
      <c r="L96" s="123"/>
      <c r="M96" s="123"/>
      <c r="N96" s="123"/>
      <c r="O96" s="123"/>
      <c r="P96" s="123"/>
      <c r="Q96" s="123"/>
      <c r="R96" s="123"/>
      <c r="S96" s="123"/>
      <c r="T96" s="123"/>
      <c r="U96" s="123"/>
      <c r="V96" s="123"/>
      <c r="W96" s="123"/>
      <c r="X96" s="123"/>
      <c r="Y96" s="123"/>
      <c r="Z96" s="123"/>
      <c r="AA96" s="123"/>
      <c r="AB96" s="123"/>
      <c r="AC96" s="123"/>
      <c r="AD96" s="123"/>
      <c r="AE96" s="123"/>
      <c r="AF96" s="123"/>
      <c r="AG96" s="125">
        <f>'24-107-2 - VRN - vedlejší...'!J30</f>
        <v>0</v>
      </c>
      <c r="AH96" s="124"/>
      <c r="AI96" s="124"/>
      <c r="AJ96" s="124"/>
      <c r="AK96" s="124"/>
      <c r="AL96" s="124"/>
      <c r="AM96" s="124"/>
      <c r="AN96" s="125">
        <f>SUM(AG96,AT96)</f>
        <v>0</v>
      </c>
      <c r="AO96" s="124"/>
      <c r="AP96" s="124"/>
      <c r="AQ96" s="126" t="s">
        <v>84</v>
      </c>
      <c r="AR96" s="127"/>
      <c r="AS96" s="133">
        <v>0</v>
      </c>
      <c r="AT96" s="134">
        <f>ROUND(SUM(AV96:AW96),2)</f>
        <v>0</v>
      </c>
      <c r="AU96" s="135">
        <f>'24-107-2 - VRN - vedlejší...'!P123</f>
        <v>0</v>
      </c>
      <c r="AV96" s="134">
        <f>'24-107-2 - VRN - vedlejší...'!J33</f>
        <v>0</v>
      </c>
      <c r="AW96" s="134">
        <f>'24-107-2 - VRN - vedlejší...'!J34</f>
        <v>0</v>
      </c>
      <c r="AX96" s="134">
        <f>'24-107-2 - VRN - vedlejší...'!J35</f>
        <v>0</v>
      </c>
      <c r="AY96" s="134">
        <f>'24-107-2 - VRN - vedlejší...'!J36</f>
        <v>0</v>
      </c>
      <c r="AZ96" s="134">
        <f>'24-107-2 - VRN - vedlejší...'!F33</f>
        <v>0</v>
      </c>
      <c r="BA96" s="134">
        <f>'24-107-2 - VRN - vedlejší...'!F34</f>
        <v>0</v>
      </c>
      <c r="BB96" s="134">
        <f>'24-107-2 - VRN - vedlejší...'!F35</f>
        <v>0</v>
      </c>
      <c r="BC96" s="134">
        <f>'24-107-2 - VRN - vedlejší...'!F36</f>
        <v>0</v>
      </c>
      <c r="BD96" s="136">
        <f>'24-107-2 - VRN - vedlejší...'!F37</f>
        <v>0</v>
      </c>
      <c r="BE96" s="7"/>
      <c r="BT96" s="132" t="s">
        <v>85</v>
      </c>
      <c r="BV96" s="132" t="s">
        <v>79</v>
      </c>
      <c r="BW96" s="132" t="s">
        <v>90</v>
      </c>
      <c r="BX96" s="132" t="s">
        <v>5</v>
      </c>
      <c r="CL96" s="132" t="s">
        <v>1</v>
      </c>
      <c r="CM96" s="132" t="s">
        <v>87</v>
      </c>
    </row>
    <row r="97" s="2" customFormat="1" ht="30" customHeight="1">
      <c r="A97" s="39"/>
      <c r="B97" s="40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45"/>
      <c r="AS97" s="39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</row>
    <row r="98" s="2" customFormat="1" ht="6.96" customHeight="1">
      <c r="A98" s="39"/>
      <c r="B98" s="67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I98" s="68"/>
      <c r="AJ98" s="68"/>
      <c r="AK98" s="68"/>
      <c r="AL98" s="68"/>
      <c r="AM98" s="68"/>
      <c r="AN98" s="68"/>
      <c r="AO98" s="68"/>
      <c r="AP98" s="68"/>
      <c r="AQ98" s="68"/>
      <c r="AR98" s="45"/>
      <c r="AS98" s="39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</row>
  </sheetData>
  <sheetProtection sheet="1" formatColumns="0" formatRows="0" objects="1" scenarios="1" spinCount="100000" saltValue="+QWrJ4EKzKyU3mGTGG9201GDt2dS/JRcejX34+NhDD2mJaPqVvndZPLE6mm9xVZSU6CZqen/+Zxvtkcfh5KFTA==" hashValue="yrTCffdSCmrWmIliQxkBe9D7ReyTIhiFzKXwpGMPMzVV0wrGwDSLVoAhMqZSH3LvqSoAfG9VsKuJu7d64j7FCg==" algorithmName="SHA-512" password="CC35"/>
  <mergeCells count="46">
    <mergeCell ref="BE5:BE34"/>
    <mergeCell ref="K5:AJ5"/>
    <mergeCell ref="K6:AJ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J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N96:AP96"/>
    <mergeCell ref="AG96:AM96"/>
    <mergeCell ref="D96:H96"/>
    <mergeCell ref="J96:AF96"/>
    <mergeCell ref="AG94:AM94"/>
    <mergeCell ref="AN94:AP94"/>
    <mergeCell ref="AR2:BE2"/>
  </mergeCells>
  <hyperlinks>
    <hyperlink ref="A95" location="'24-107-1 - Příjezdová kom...'!C2" display="/"/>
    <hyperlink ref="A96" location="'24-107-2 - VRN - vedlejší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86</v>
      </c>
    </row>
    <row r="3" s="1" customFormat="1" ht="6.96" customHeight="1">
      <c r="B3" s="137"/>
      <c r="C3" s="138"/>
      <c r="D3" s="138"/>
      <c r="E3" s="138"/>
      <c r="F3" s="138"/>
      <c r="G3" s="138"/>
      <c r="H3" s="138"/>
      <c r="I3" s="138"/>
      <c r="J3" s="138"/>
      <c r="K3" s="138"/>
      <c r="L3" s="21"/>
      <c r="AT3" s="18" t="s">
        <v>87</v>
      </c>
    </row>
    <row r="4" s="1" customFormat="1" ht="24.96" customHeight="1">
      <c r="B4" s="21"/>
      <c r="D4" s="139" t="s">
        <v>91</v>
      </c>
      <c r="L4" s="21"/>
      <c r="M4" s="140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41" t="s">
        <v>16</v>
      </c>
      <c r="L6" s="21"/>
    </row>
    <row r="7" s="1" customFormat="1" ht="26.25" customHeight="1">
      <c r="B7" s="21"/>
      <c r="E7" s="142" t="str">
        <f>'Rekapitulace stavby'!K6</f>
        <v>Příjezdová komunikace k rodinnému domu na parc. č. 217/2 a chodník</v>
      </c>
      <c r="F7" s="141"/>
      <c r="G7" s="141"/>
      <c r="H7" s="141"/>
      <c r="L7" s="21"/>
    </row>
    <row r="8" s="2" customFormat="1" ht="12" customHeight="1">
      <c r="A8" s="39"/>
      <c r="B8" s="45"/>
      <c r="C8" s="39"/>
      <c r="D8" s="141" t="s">
        <v>92</v>
      </c>
      <c r="E8" s="39"/>
      <c r="F8" s="39"/>
      <c r="G8" s="39"/>
      <c r="H8" s="39"/>
      <c r="I8" s="39"/>
      <c r="J8" s="39"/>
      <c r="K8" s="39"/>
      <c r="L8" s="64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43" t="s">
        <v>93</v>
      </c>
      <c r="F9" s="39"/>
      <c r="G9" s="39"/>
      <c r="H9" s="39"/>
      <c r="I9" s="39"/>
      <c r="J9" s="39"/>
      <c r="K9" s="39"/>
      <c r="L9" s="64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64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41" t="s">
        <v>18</v>
      </c>
      <c r="E11" s="39"/>
      <c r="F11" s="144" t="s">
        <v>1</v>
      </c>
      <c r="G11" s="39"/>
      <c r="H11" s="39"/>
      <c r="I11" s="141" t="s">
        <v>19</v>
      </c>
      <c r="J11" s="144" t="s">
        <v>1</v>
      </c>
      <c r="K11" s="39"/>
      <c r="L11" s="64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41" t="s">
        <v>20</v>
      </c>
      <c r="E12" s="39"/>
      <c r="F12" s="144" t="s">
        <v>21</v>
      </c>
      <c r="G12" s="39"/>
      <c r="H12" s="39"/>
      <c r="I12" s="141" t="s">
        <v>22</v>
      </c>
      <c r="J12" s="145" t="str">
        <f>'Rekapitulace stavby'!AN8</f>
        <v>4. 3. 2024</v>
      </c>
      <c r="K12" s="39"/>
      <c r="L12" s="64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64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1" t="s">
        <v>24</v>
      </c>
      <c r="E14" s="39"/>
      <c r="F14" s="39"/>
      <c r="G14" s="39"/>
      <c r="H14" s="39"/>
      <c r="I14" s="141" t="s">
        <v>25</v>
      </c>
      <c r="J14" s="144" t="s">
        <v>1</v>
      </c>
      <c r="K14" s="39"/>
      <c r="L14" s="64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44" t="s">
        <v>26</v>
      </c>
      <c r="F15" s="39"/>
      <c r="G15" s="39"/>
      <c r="H15" s="39"/>
      <c r="I15" s="141" t="s">
        <v>27</v>
      </c>
      <c r="J15" s="144" t="s">
        <v>1</v>
      </c>
      <c r="K15" s="39"/>
      <c r="L15" s="64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64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41" t="s">
        <v>28</v>
      </c>
      <c r="E17" s="39"/>
      <c r="F17" s="39"/>
      <c r="G17" s="39"/>
      <c r="H17" s="39"/>
      <c r="I17" s="141" t="s">
        <v>25</v>
      </c>
      <c r="J17" s="34" t="str">
        <f>'Rekapitulace stavby'!AN13</f>
        <v>Vyplň údaj</v>
      </c>
      <c r="K17" s="39"/>
      <c r="L17" s="64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44"/>
      <c r="G18" s="144"/>
      <c r="H18" s="144"/>
      <c r="I18" s="141" t="s">
        <v>27</v>
      </c>
      <c r="J18" s="34" t="str">
        <f>'Rekapitulace stavby'!AN14</f>
        <v>Vyplň údaj</v>
      </c>
      <c r="K18" s="39"/>
      <c r="L18" s="64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64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41" t="s">
        <v>30</v>
      </c>
      <c r="E20" s="39"/>
      <c r="F20" s="39"/>
      <c r="G20" s="39"/>
      <c r="H20" s="39"/>
      <c r="I20" s="141" t="s">
        <v>25</v>
      </c>
      <c r="J20" s="144" t="s">
        <v>1</v>
      </c>
      <c r="K20" s="39"/>
      <c r="L20" s="64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44" t="s">
        <v>31</v>
      </c>
      <c r="F21" s="39"/>
      <c r="G21" s="39"/>
      <c r="H21" s="39"/>
      <c r="I21" s="141" t="s">
        <v>27</v>
      </c>
      <c r="J21" s="144" t="s">
        <v>1</v>
      </c>
      <c r="K21" s="39"/>
      <c r="L21" s="64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64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41" t="s">
        <v>33</v>
      </c>
      <c r="E23" s="39"/>
      <c r="F23" s="39"/>
      <c r="G23" s="39"/>
      <c r="H23" s="39"/>
      <c r="I23" s="141" t="s">
        <v>25</v>
      </c>
      <c r="J23" s="144" t="str">
        <f>IF('Rekapitulace stavby'!AN19="","",'Rekapitulace stavby'!AN19)</f>
        <v/>
      </c>
      <c r="K23" s="39"/>
      <c r="L23" s="64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44" t="str">
        <f>IF('Rekapitulace stavby'!E20="","",'Rekapitulace stavby'!E20)</f>
        <v xml:space="preserve"> </v>
      </c>
      <c r="F24" s="39"/>
      <c r="G24" s="39"/>
      <c r="H24" s="39"/>
      <c r="I24" s="141" t="s">
        <v>27</v>
      </c>
      <c r="J24" s="144" t="str">
        <f>IF('Rekapitulace stavby'!AN20="","",'Rekapitulace stavby'!AN20)</f>
        <v/>
      </c>
      <c r="K24" s="39"/>
      <c r="L24" s="64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64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41" t="s">
        <v>35</v>
      </c>
      <c r="E26" s="39"/>
      <c r="F26" s="39"/>
      <c r="G26" s="39"/>
      <c r="H26" s="39"/>
      <c r="I26" s="39"/>
      <c r="J26" s="39"/>
      <c r="K26" s="39"/>
      <c r="L26" s="64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46"/>
      <c r="B27" s="147"/>
      <c r="C27" s="146"/>
      <c r="D27" s="146"/>
      <c r="E27" s="148" t="s">
        <v>1</v>
      </c>
      <c r="F27" s="148"/>
      <c r="G27" s="148"/>
      <c r="H27" s="148"/>
      <c r="I27" s="146"/>
      <c r="J27" s="146"/>
      <c r="K27" s="146"/>
      <c r="L27" s="149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64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50"/>
      <c r="E29" s="150"/>
      <c r="F29" s="150"/>
      <c r="G29" s="150"/>
      <c r="H29" s="150"/>
      <c r="I29" s="150"/>
      <c r="J29" s="150"/>
      <c r="K29" s="150"/>
      <c r="L29" s="64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51" t="s">
        <v>37</v>
      </c>
      <c r="E30" s="39"/>
      <c r="F30" s="39"/>
      <c r="G30" s="39"/>
      <c r="H30" s="39"/>
      <c r="I30" s="39"/>
      <c r="J30" s="152">
        <f>ROUND(J125, 2)</f>
        <v>0</v>
      </c>
      <c r="K30" s="39"/>
      <c r="L30" s="64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0"/>
      <c r="E31" s="150"/>
      <c r="F31" s="150"/>
      <c r="G31" s="150"/>
      <c r="H31" s="150"/>
      <c r="I31" s="150"/>
      <c r="J31" s="150"/>
      <c r="K31" s="150"/>
      <c r="L31" s="64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53" t="s">
        <v>39</v>
      </c>
      <c r="G32" s="39"/>
      <c r="H32" s="39"/>
      <c r="I32" s="153" t="s">
        <v>38</v>
      </c>
      <c r="J32" s="153" t="s">
        <v>40</v>
      </c>
      <c r="K32" s="39"/>
      <c r="L32" s="64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54" t="s">
        <v>41</v>
      </c>
      <c r="E33" s="141" t="s">
        <v>42</v>
      </c>
      <c r="F33" s="155">
        <f>ROUND((SUM(BE125:BE318)),  2)</f>
        <v>0</v>
      </c>
      <c r="G33" s="39"/>
      <c r="H33" s="39"/>
      <c r="I33" s="156">
        <v>0.20999999999999999</v>
      </c>
      <c r="J33" s="155">
        <f>ROUND(((SUM(BE125:BE318))*I33),  2)</f>
        <v>0</v>
      </c>
      <c r="K33" s="39"/>
      <c r="L33" s="64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41" t="s">
        <v>43</v>
      </c>
      <c r="F34" s="155">
        <f>ROUND((SUM(BF125:BF318)),  2)</f>
        <v>0</v>
      </c>
      <c r="G34" s="39"/>
      <c r="H34" s="39"/>
      <c r="I34" s="156">
        <v>0.12</v>
      </c>
      <c r="J34" s="155">
        <f>ROUND(((SUM(BF125:BF318))*I34),  2)</f>
        <v>0</v>
      </c>
      <c r="K34" s="39"/>
      <c r="L34" s="64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41" t="s">
        <v>44</v>
      </c>
      <c r="F35" s="155">
        <f>ROUND((SUM(BG125:BG318)),  2)</f>
        <v>0</v>
      </c>
      <c r="G35" s="39"/>
      <c r="H35" s="39"/>
      <c r="I35" s="156">
        <v>0.20999999999999999</v>
      </c>
      <c r="J35" s="155">
        <f>0</f>
        <v>0</v>
      </c>
      <c r="K35" s="39"/>
      <c r="L35" s="64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41" t="s">
        <v>45</v>
      </c>
      <c r="F36" s="155">
        <f>ROUND((SUM(BH125:BH318)),  2)</f>
        <v>0</v>
      </c>
      <c r="G36" s="39"/>
      <c r="H36" s="39"/>
      <c r="I36" s="156">
        <v>0.12</v>
      </c>
      <c r="J36" s="155">
        <f>0</f>
        <v>0</v>
      </c>
      <c r="K36" s="39"/>
      <c r="L36" s="64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41" t="s">
        <v>46</v>
      </c>
      <c r="F37" s="155">
        <f>ROUND((SUM(BI125:BI318)),  2)</f>
        <v>0</v>
      </c>
      <c r="G37" s="39"/>
      <c r="H37" s="39"/>
      <c r="I37" s="156">
        <v>0</v>
      </c>
      <c r="J37" s="155">
        <f>0</f>
        <v>0</v>
      </c>
      <c r="K37" s="39"/>
      <c r="L37" s="64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64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7"/>
      <c r="D39" s="158" t="s">
        <v>47</v>
      </c>
      <c r="E39" s="159"/>
      <c r="F39" s="159"/>
      <c r="G39" s="160" t="s">
        <v>48</v>
      </c>
      <c r="H39" s="161" t="s">
        <v>49</v>
      </c>
      <c r="I39" s="159"/>
      <c r="J39" s="162">
        <f>SUM(J30:J37)</f>
        <v>0</v>
      </c>
      <c r="K39" s="163"/>
      <c r="L39" s="64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64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64"/>
      <c r="D50" s="164" t="s">
        <v>50</v>
      </c>
      <c r="E50" s="165"/>
      <c r="F50" s="165"/>
      <c r="G50" s="164" t="s">
        <v>51</v>
      </c>
      <c r="H50" s="165"/>
      <c r="I50" s="165"/>
      <c r="J50" s="165"/>
      <c r="K50" s="165"/>
      <c r="L50" s="64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66" t="s">
        <v>52</v>
      </c>
      <c r="E61" s="167"/>
      <c r="F61" s="168" t="s">
        <v>53</v>
      </c>
      <c r="G61" s="166" t="s">
        <v>52</v>
      </c>
      <c r="H61" s="167"/>
      <c r="I61" s="167"/>
      <c r="J61" s="169" t="s">
        <v>53</v>
      </c>
      <c r="K61" s="167"/>
      <c r="L61" s="64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64" t="s">
        <v>54</v>
      </c>
      <c r="E65" s="170"/>
      <c r="F65" s="170"/>
      <c r="G65" s="164" t="s">
        <v>55</v>
      </c>
      <c r="H65" s="170"/>
      <c r="I65" s="170"/>
      <c r="J65" s="170"/>
      <c r="K65" s="170"/>
      <c r="L65" s="64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66" t="s">
        <v>52</v>
      </c>
      <c r="E76" s="167"/>
      <c r="F76" s="168" t="s">
        <v>53</v>
      </c>
      <c r="G76" s="166" t="s">
        <v>52</v>
      </c>
      <c r="H76" s="167"/>
      <c r="I76" s="167"/>
      <c r="J76" s="169" t="s">
        <v>53</v>
      </c>
      <c r="K76" s="167"/>
      <c r="L76" s="64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71"/>
      <c r="C77" s="172"/>
      <c r="D77" s="172"/>
      <c r="E77" s="172"/>
      <c r="F77" s="172"/>
      <c r="G77" s="172"/>
      <c r="H77" s="172"/>
      <c r="I77" s="172"/>
      <c r="J77" s="172"/>
      <c r="K77" s="172"/>
      <c r="L77" s="64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73"/>
      <c r="C81" s="174"/>
      <c r="D81" s="174"/>
      <c r="E81" s="174"/>
      <c r="F81" s="174"/>
      <c r="G81" s="174"/>
      <c r="H81" s="174"/>
      <c r="I81" s="174"/>
      <c r="J81" s="174"/>
      <c r="K81" s="174"/>
      <c r="L81" s="64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94</v>
      </c>
      <c r="D82" s="41"/>
      <c r="E82" s="41"/>
      <c r="F82" s="41"/>
      <c r="G82" s="41"/>
      <c r="H82" s="41"/>
      <c r="I82" s="41"/>
      <c r="J82" s="41"/>
      <c r="K82" s="41"/>
      <c r="L82" s="64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64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16</v>
      </c>
      <c r="D84" s="41"/>
      <c r="E84" s="41"/>
      <c r="F84" s="41"/>
      <c r="G84" s="41"/>
      <c r="H84" s="41"/>
      <c r="I84" s="41"/>
      <c r="J84" s="41"/>
      <c r="K84" s="41"/>
      <c r="L84" s="64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26.25" customHeight="1">
      <c r="A85" s="39"/>
      <c r="B85" s="40"/>
      <c r="C85" s="41"/>
      <c r="D85" s="41"/>
      <c r="E85" s="175" t="str">
        <f>E7</f>
        <v>Příjezdová komunikace k rodinnému domu na parc. č. 217/2 a chodník</v>
      </c>
      <c r="F85" s="33"/>
      <c r="G85" s="33"/>
      <c r="H85" s="33"/>
      <c r="I85" s="41"/>
      <c r="J85" s="41"/>
      <c r="K85" s="41"/>
      <c r="L85" s="64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2" customHeight="1">
      <c r="A86" s="39"/>
      <c r="B86" s="40"/>
      <c r="C86" s="33" t="s">
        <v>92</v>
      </c>
      <c r="D86" s="41"/>
      <c r="E86" s="41"/>
      <c r="F86" s="41"/>
      <c r="G86" s="41"/>
      <c r="H86" s="41"/>
      <c r="I86" s="41"/>
      <c r="J86" s="41"/>
      <c r="K86" s="41"/>
      <c r="L86" s="64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6.5" customHeight="1">
      <c r="A87" s="39"/>
      <c r="B87" s="40"/>
      <c r="C87" s="41"/>
      <c r="D87" s="41"/>
      <c r="E87" s="77" t="str">
        <f>E9</f>
        <v>24-107-1 - Příjezdová komunikace a chodník</v>
      </c>
      <c r="F87" s="41"/>
      <c r="G87" s="41"/>
      <c r="H87" s="41"/>
      <c r="I87" s="41"/>
      <c r="J87" s="41"/>
      <c r="K87" s="41"/>
      <c r="L87" s="64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64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2" customHeight="1">
      <c r="A89" s="39"/>
      <c r="B89" s="40"/>
      <c r="C89" s="33" t="s">
        <v>20</v>
      </c>
      <c r="D89" s="41"/>
      <c r="E89" s="41"/>
      <c r="F89" s="28" t="str">
        <f>F12</f>
        <v>Obytná zóna Moravské Knínice Za starou tratí</v>
      </c>
      <c r="G89" s="41"/>
      <c r="H89" s="41"/>
      <c r="I89" s="33" t="s">
        <v>22</v>
      </c>
      <c r="J89" s="80" t="str">
        <f>IF(J12="","",J12)</f>
        <v>4. 3. 2024</v>
      </c>
      <c r="K89" s="41"/>
      <c r="L89" s="64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64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25.65" customHeight="1">
      <c r="A91" s="39"/>
      <c r="B91" s="40"/>
      <c r="C91" s="33" t="s">
        <v>24</v>
      </c>
      <c r="D91" s="41"/>
      <c r="E91" s="41"/>
      <c r="F91" s="28" t="str">
        <f>E15</f>
        <v>Obec Moravské Knínice</v>
      </c>
      <c r="G91" s="41"/>
      <c r="H91" s="41"/>
      <c r="I91" s="33" t="s">
        <v>30</v>
      </c>
      <c r="J91" s="37" t="str">
        <f>E21</f>
        <v>Ing.arch Šumbera Alois</v>
      </c>
      <c r="K91" s="41"/>
      <c r="L91" s="64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15.15" customHeight="1">
      <c r="A92" s="39"/>
      <c r="B92" s="40"/>
      <c r="C92" s="33" t="s">
        <v>28</v>
      </c>
      <c r="D92" s="41"/>
      <c r="E92" s="41"/>
      <c r="F92" s="28" t="str">
        <f>IF(E18="","",E18)</f>
        <v>Vyplň údaj</v>
      </c>
      <c r="G92" s="41"/>
      <c r="H92" s="41"/>
      <c r="I92" s="33" t="s">
        <v>33</v>
      </c>
      <c r="J92" s="37" t="str">
        <f>E24</f>
        <v xml:space="preserve"> </v>
      </c>
      <c r="K92" s="41"/>
      <c r="L92" s="64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0.32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64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29.28" customHeight="1">
      <c r="A94" s="39"/>
      <c r="B94" s="40"/>
      <c r="C94" s="176" t="s">
        <v>95</v>
      </c>
      <c r="D94" s="177"/>
      <c r="E94" s="177"/>
      <c r="F94" s="177"/>
      <c r="G94" s="177"/>
      <c r="H94" s="177"/>
      <c r="I94" s="177"/>
      <c r="J94" s="178" t="s">
        <v>96</v>
      </c>
      <c r="K94" s="177"/>
      <c r="L94" s="64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64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22.8" customHeight="1">
      <c r="A96" s="39"/>
      <c r="B96" s="40"/>
      <c r="C96" s="179" t="s">
        <v>97</v>
      </c>
      <c r="D96" s="41"/>
      <c r="E96" s="41"/>
      <c r="F96" s="41"/>
      <c r="G96" s="41"/>
      <c r="H96" s="41"/>
      <c r="I96" s="41"/>
      <c r="J96" s="111">
        <f>J125</f>
        <v>0</v>
      </c>
      <c r="K96" s="41"/>
      <c r="L96" s="64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U96" s="18" t="s">
        <v>98</v>
      </c>
    </row>
    <row r="97" s="9" customFormat="1" ht="24.96" customHeight="1">
      <c r="A97" s="9"/>
      <c r="B97" s="180"/>
      <c r="C97" s="181"/>
      <c r="D97" s="182" t="s">
        <v>99</v>
      </c>
      <c r="E97" s="183"/>
      <c r="F97" s="183"/>
      <c r="G97" s="183"/>
      <c r="H97" s="183"/>
      <c r="I97" s="183"/>
      <c r="J97" s="184">
        <f>J126</f>
        <v>0</v>
      </c>
      <c r="K97" s="181"/>
      <c r="L97" s="185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6"/>
      <c r="C98" s="187"/>
      <c r="D98" s="188" t="s">
        <v>100</v>
      </c>
      <c r="E98" s="189"/>
      <c r="F98" s="189"/>
      <c r="G98" s="189"/>
      <c r="H98" s="189"/>
      <c r="I98" s="189"/>
      <c r="J98" s="190">
        <f>J127</f>
        <v>0</v>
      </c>
      <c r="K98" s="187"/>
      <c r="L98" s="191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86"/>
      <c r="C99" s="187"/>
      <c r="D99" s="188" t="s">
        <v>101</v>
      </c>
      <c r="E99" s="189"/>
      <c r="F99" s="189"/>
      <c r="G99" s="189"/>
      <c r="H99" s="189"/>
      <c r="I99" s="189"/>
      <c r="J99" s="190">
        <f>J168</f>
        <v>0</v>
      </c>
      <c r="K99" s="187"/>
      <c r="L99" s="191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86"/>
      <c r="C100" s="187"/>
      <c r="D100" s="188" t="s">
        <v>102</v>
      </c>
      <c r="E100" s="189"/>
      <c r="F100" s="189"/>
      <c r="G100" s="189"/>
      <c r="H100" s="189"/>
      <c r="I100" s="189"/>
      <c r="J100" s="190">
        <f>J171</f>
        <v>0</v>
      </c>
      <c r="K100" s="187"/>
      <c r="L100" s="191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86"/>
      <c r="C101" s="187"/>
      <c r="D101" s="188" t="s">
        <v>103</v>
      </c>
      <c r="E101" s="189"/>
      <c r="F101" s="189"/>
      <c r="G101" s="189"/>
      <c r="H101" s="189"/>
      <c r="I101" s="189"/>
      <c r="J101" s="190">
        <f>J263</f>
        <v>0</v>
      </c>
      <c r="K101" s="187"/>
      <c r="L101" s="191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86"/>
      <c r="C102" s="187"/>
      <c r="D102" s="188" t="s">
        <v>104</v>
      </c>
      <c r="E102" s="189"/>
      <c r="F102" s="189"/>
      <c r="G102" s="189"/>
      <c r="H102" s="189"/>
      <c r="I102" s="189"/>
      <c r="J102" s="190">
        <f>J297</f>
        <v>0</v>
      </c>
      <c r="K102" s="187"/>
      <c r="L102" s="191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86"/>
      <c r="C103" s="187"/>
      <c r="D103" s="188" t="s">
        <v>105</v>
      </c>
      <c r="E103" s="189"/>
      <c r="F103" s="189"/>
      <c r="G103" s="189"/>
      <c r="H103" s="189"/>
      <c r="I103" s="189"/>
      <c r="J103" s="190">
        <f>J305</f>
        <v>0</v>
      </c>
      <c r="K103" s="187"/>
      <c r="L103" s="191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9" customFormat="1" ht="24.96" customHeight="1">
      <c r="A104" s="9"/>
      <c r="B104" s="180"/>
      <c r="C104" s="181"/>
      <c r="D104" s="182" t="s">
        <v>106</v>
      </c>
      <c r="E104" s="183"/>
      <c r="F104" s="183"/>
      <c r="G104" s="183"/>
      <c r="H104" s="183"/>
      <c r="I104" s="183"/>
      <c r="J104" s="184">
        <f>J307</f>
        <v>0</v>
      </c>
      <c r="K104" s="181"/>
      <c r="L104" s="185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s="9" customFormat="1" ht="24.96" customHeight="1">
      <c r="A105" s="9"/>
      <c r="B105" s="180"/>
      <c r="C105" s="181"/>
      <c r="D105" s="182" t="s">
        <v>107</v>
      </c>
      <c r="E105" s="183"/>
      <c r="F105" s="183"/>
      <c r="G105" s="183"/>
      <c r="H105" s="183"/>
      <c r="I105" s="183"/>
      <c r="J105" s="184">
        <f>J309</f>
        <v>0</v>
      </c>
      <c r="K105" s="181"/>
      <c r="L105" s="185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s="2" customFormat="1" ht="21.84" customHeight="1">
      <c r="A106" s="39"/>
      <c r="B106" s="40"/>
      <c r="C106" s="41"/>
      <c r="D106" s="41"/>
      <c r="E106" s="41"/>
      <c r="F106" s="41"/>
      <c r="G106" s="41"/>
      <c r="H106" s="41"/>
      <c r="I106" s="41"/>
      <c r="J106" s="41"/>
      <c r="K106" s="41"/>
      <c r="L106" s="64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</row>
    <row r="107" s="2" customFormat="1" ht="6.96" customHeight="1">
      <c r="A107" s="39"/>
      <c r="B107" s="67"/>
      <c r="C107" s="68"/>
      <c r="D107" s="68"/>
      <c r="E107" s="68"/>
      <c r="F107" s="68"/>
      <c r="G107" s="68"/>
      <c r="H107" s="68"/>
      <c r="I107" s="68"/>
      <c r="J107" s="68"/>
      <c r="K107" s="68"/>
      <c r="L107" s="64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</row>
    <row r="111" s="2" customFormat="1" ht="6.96" customHeight="1">
      <c r="A111" s="39"/>
      <c r="B111" s="69"/>
      <c r="C111" s="70"/>
      <c r="D111" s="70"/>
      <c r="E111" s="70"/>
      <c r="F111" s="70"/>
      <c r="G111" s="70"/>
      <c r="H111" s="70"/>
      <c r="I111" s="70"/>
      <c r="J111" s="70"/>
      <c r="K111" s="70"/>
      <c r="L111" s="64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</row>
    <row r="112" s="2" customFormat="1" ht="24.96" customHeight="1">
      <c r="A112" s="39"/>
      <c r="B112" s="40"/>
      <c r="C112" s="24" t="s">
        <v>108</v>
      </c>
      <c r="D112" s="41"/>
      <c r="E112" s="41"/>
      <c r="F112" s="41"/>
      <c r="G112" s="41"/>
      <c r="H112" s="41"/>
      <c r="I112" s="41"/>
      <c r="J112" s="41"/>
      <c r="K112" s="41"/>
      <c r="L112" s="64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</row>
    <row r="113" s="2" customFormat="1" ht="6.96" customHeight="1">
      <c r="A113" s="39"/>
      <c r="B113" s="40"/>
      <c r="C113" s="41"/>
      <c r="D113" s="41"/>
      <c r="E113" s="41"/>
      <c r="F113" s="41"/>
      <c r="G113" s="41"/>
      <c r="H113" s="41"/>
      <c r="I113" s="41"/>
      <c r="J113" s="41"/>
      <c r="K113" s="41"/>
      <c r="L113" s="64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</row>
    <row r="114" s="2" customFormat="1" ht="12" customHeight="1">
      <c r="A114" s="39"/>
      <c r="B114" s="40"/>
      <c r="C114" s="33" t="s">
        <v>16</v>
      </c>
      <c r="D114" s="41"/>
      <c r="E114" s="41"/>
      <c r="F114" s="41"/>
      <c r="G114" s="41"/>
      <c r="H114" s="41"/>
      <c r="I114" s="41"/>
      <c r="J114" s="41"/>
      <c r="K114" s="41"/>
      <c r="L114" s="64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="2" customFormat="1" ht="26.25" customHeight="1">
      <c r="A115" s="39"/>
      <c r="B115" s="40"/>
      <c r="C115" s="41"/>
      <c r="D115" s="41"/>
      <c r="E115" s="175" t="str">
        <f>E7</f>
        <v>Příjezdová komunikace k rodinnému domu na parc. č. 217/2 a chodník</v>
      </c>
      <c r="F115" s="33"/>
      <c r="G115" s="33"/>
      <c r="H115" s="33"/>
      <c r="I115" s="41"/>
      <c r="J115" s="41"/>
      <c r="K115" s="41"/>
      <c r="L115" s="64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12" customHeight="1">
      <c r="A116" s="39"/>
      <c r="B116" s="40"/>
      <c r="C116" s="33" t="s">
        <v>92</v>
      </c>
      <c r="D116" s="41"/>
      <c r="E116" s="41"/>
      <c r="F116" s="41"/>
      <c r="G116" s="41"/>
      <c r="H116" s="41"/>
      <c r="I116" s="41"/>
      <c r="J116" s="41"/>
      <c r="K116" s="41"/>
      <c r="L116" s="64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16.5" customHeight="1">
      <c r="A117" s="39"/>
      <c r="B117" s="40"/>
      <c r="C117" s="41"/>
      <c r="D117" s="41"/>
      <c r="E117" s="77" t="str">
        <f>E9</f>
        <v>24-107-1 - Příjezdová komunikace a chodník</v>
      </c>
      <c r="F117" s="41"/>
      <c r="G117" s="41"/>
      <c r="H117" s="41"/>
      <c r="I117" s="41"/>
      <c r="J117" s="41"/>
      <c r="K117" s="41"/>
      <c r="L117" s="64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2" customFormat="1" ht="6.96" customHeight="1">
      <c r="A118" s="39"/>
      <c r="B118" s="40"/>
      <c r="C118" s="41"/>
      <c r="D118" s="41"/>
      <c r="E118" s="41"/>
      <c r="F118" s="41"/>
      <c r="G118" s="41"/>
      <c r="H118" s="41"/>
      <c r="I118" s="41"/>
      <c r="J118" s="41"/>
      <c r="K118" s="41"/>
      <c r="L118" s="64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="2" customFormat="1" ht="12" customHeight="1">
      <c r="A119" s="39"/>
      <c r="B119" s="40"/>
      <c r="C119" s="33" t="s">
        <v>20</v>
      </c>
      <c r="D119" s="41"/>
      <c r="E119" s="41"/>
      <c r="F119" s="28" t="str">
        <f>F12</f>
        <v>Obytná zóna Moravské Knínice Za starou tratí</v>
      </c>
      <c r="G119" s="41"/>
      <c r="H119" s="41"/>
      <c r="I119" s="33" t="s">
        <v>22</v>
      </c>
      <c r="J119" s="80" t="str">
        <f>IF(J12="","",J12)</f>
        <v>4. 3. 2024</v>
      </c>
      <c r="K119" s="41"/>
      <c r="L119" s="64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  <row r="120" s="2" customFormat="1" ht="6.96" customHeight="1">
      <c r="A120" s="39"/>
      <c r="B120" s="40"/>
      <c r="C120" s="41"/>
      <c r="D120" s="41"/>
      <c r="E120" s="41"/>
      <c r="F120" s="41"/>
      <c r="G120" s="41"/>
      <c r="H120" s="41"/>
      <c r="I120" s="41"/>
      <c r="J120" s="41"/>
      <c r="K120" s="41"/>
      <c r="L120" s="64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</row>
    <row r="121" s="2" customFormat="1" ht="25.65" customHeight="1">
      <c r="A121" s="39"/>
      <c r="B121" s="40"/>
      <c r="C121" s="33" t="s">
        <v>24</v>
      </c>
      <c r="D121" s="41"/>
      <c r="E121" s="41"/>
      <c r="F121" s="28" t="str">
        <f>E15</f>
        <v>Obec Moravské Knínice</v>
      </c>
      <c r="G121" s="41"/>
      <c r="H121" s="41"/>
      <c r="I121" s="33" t="s">
        <v>30</v>
      </c>
      <c r="J121" s="37" t="str">
        <f>E21</f>
        <v>Ing.arch Šumbera Alois</v>
      </c>
      <c r="K121" s="41"/>
      <c r="L121" s="64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</row>
    <row r="122" s="2" customFormat="1" ht="15.15" customHeight="1">
      <c r="A122" s="39"/>
      <c r="B122" s="40"/>
      <c r="C122" s="33" t="s">
        <v>28</v>
      </c>
      <c r="D122" s="41"/>
      <c r="E122" s="41"/>
      <c r="F122" s="28" t="str">
        <f>IF(E18="","",E18)</f>
        <v>Vyplň údaj</v>
      </c>
      <c r="G122" s="41"/>
      <c r="H122" s="41"/>
      <c r="I122" s="33" t="s">
        <v>33</v>
      </c>
      <c r="J122" s="37" t="str">
        <f>E24</f>
        <v xml:space="preserve"> </v>
      </c>
      <c r="K122" s="41"/>
      <c r="L122" s="64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</row>
    <row r="123" s="2" customFormat="1" ht="10.32" customHeight="1">
      <c r="A123" s="39"/>
      <c r="B123" s="40"/>
      <c r="C123" s="41"/>
      <c r="D123" s="41"/>
      <c r="E123" s="41"/>
      <c r="F123" s="41"/>
      <c r="G123" s="41"/>
      <c r="H123" s="41"/>
      <c r="I123" s="41"/>
      <c r="J123" s="41"/>
      <c r="K123" s="41"/>
      <c r="L123" s="64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</row>
    <row r="124" s="11" customFormat="1" ht="29.28" customHeight="1">
      <c r="A124" s="192"/>
      <c r="B124" s="193"/>
      <c r="C124" s="194" t="s">
        <v>109</v>
      </c>
      <c r="D124" s="195" t="s">
        <v>62</v>
      </c>
      <c r="E124" s="195" t="s">
        <v>58</v>
      </c>
      <c r="F124" s="195" t="s">
        <v>59</v>
      </c>
      <c r="G124" s="195" t="s">
        <v>110</v>
      </c>
      <c r="H124" s="195" t="s">
        <v>111</v>
      </c>
      <c r="I124" s="195" t="s">
        <v>112</v>
      </c>
      <c r="J124" s="196" t="s">
        <v>96</v>
      </c>
      <c r="K124" s="197" t="s">
        <v>113</v>
      </c>
      <c r="L124" s="198"/>
      <c r="M124" s="101" t="s">
        <v>1</v>
      </c>
      <c r="N124" s="102" t="s">
        <v>41</v>
      </c>
      <c r="O124" s="102" t="s">
        <v>114</v>
      </c>
      <c r="P124" s="102" t="s">
        <v>115</v>
      </c>
      <c r="Q124" s="102" t="s">
        <v>116</v>
      </c>
      <c r="R124" s="102" t="s">
        <v>117</v>
      </c>
      <c r="S124" s="102" t="s">
        <v>118</v>
      </c>
      <c r="T124" s="103" t="s">
        <v>119</v>
      </c>
      <c r="U124" s="192"/>
      <c r="V124" s="192"/>
      <c r="W124" s="192"/>
      <c r="X124" s="192"/>
      <c r="Y124" s="192"/>
      <c r="Z124" s="192"/>
      <c r="AA124" s="192"/>
      <c r="AB124" s="192"/>
      <c r="AC124" s="192"/>
      <c r="AD124" s="192"/>
      <c r="AE124" s="192"/>
    </row>
    <row r="125" s="2" customFormat="1" ht="22.8" customHeight="1">
      <c r="A125" s="39"/>
      <c r="B125" s="40"/>
      <c r="C125" s="108" t="s">
        <v>120</v>
      </c>
      <c r="D125" s="41"/>
      <c r="E125" s="41"/>
      <c r="F125" s="41"/>
      <c r="G125" s="41"/>
      <c r="H125" s="41"/>
      <c r="I125" s="41"/>
      <c r="J125" s="199">
        <f>BK125</f>
        <v>0</v>
      </c>
      <c r="K125" s="41"/>
      <c r="L125" s="45"/>
      <c r="M125" s="104"/>
      <c r="N125" s="200"/>
      <c r="O125" s="105"/>
      <c r="P125" s="201">
        <f>P126+P307+P309</f>
        <v>0</v>
      </c>
      <c r="Q125" s="105"/>
      <c r="R125" s="201">
        <f>R126+R307+R309</f>
        <v>399.21675498000002</v>
      </c>
      <c r="S125" s="105"/>
      <c r="T125" s="202">
        <f>T126+T307+T309</f>
        <v>255.5119</v>
      </c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T125" s="18" t="s">
        <v>76</v>
      </c>
      <c r="AU125" s="18" t="s">
        <v>98</v>
      </c>
      <c r="BK125" s="203">
        <f>BK126+BK307+BK309</f>
        <v>0</v>
      </c>
    </row>
    <row r="126" s="12" customFormat="1" ht="25.92" customHeight="1">
      <c r="A126" s="12"/>
      <c r="B126" s="204"/>
      <c r="C126" s="205"/>
      <c r="D126" s="206" t="s">
        <v>76</v>
      </c>
      <c r="E126" s="207" t="s">
        <v>121</v>
      </c>
      <c r="F126" s="207" t="s">
        <v>122</v>
      </c>
      <c r="G126" s="205"/>
      <c r="H126" s="205"/>
      <c r="I126" s="208"/>
      <c r="J126" s="209">
        <f>BK126</f>
        <v>0</v>
      </c>
      <c r="K126" s="205"/>
      <c r="L126" s="210"/>
      <c r="M126" s="211"/>
      <c r="N126" s="212"/>
      <c r="O126" s="212"/>
      <c r="P126" s="213">
        <f>P127+P168+P171+P263+P297+P305</f>
        <v>0</v>
      </c>
      <c r="Q126" s="212"/>
      <c r="R126" s="213">
        <f>R127+R168+R171+R263+R297+R305</f>
        <v>399.21675498000002</v>
      </c>
      <c r="S126" s="212"/>
      <c r="T126" s="214">
        <f>T127+T168+T171+T263+T297+T305</f>
        <v>255.5119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215" t="s">
        <v>85</v>
      </c>
      <c r="AT126" s="216" t="s">
        <v>76</v>
      </c>
      <c r="AU126" s="216" t="s">
        <v>77</v>
      </c>
      <c r="AY126" s="215" t="s">
        <v>123</v>
      </c>
      <c r="BK126" s="217">
        <f>BK127+BK168+BK171+BK263+BK297+BK305</f>
        <v>0</v>
      </c>
    </row>
    <row r="127" s="12" customFormat="1" ht="22.8" customHeight="1">
      <c r="A127" s="12"/>
      <c r="B127" s="204"/>
      <c r="C127" s="205"/>
      <c r="D127" s="206" t="s">
        <v>76</v>
      </c>
      <c r="E127" s="218" t="s">
        <v>85</v>
      </c>
      <c r="F127" s="218" t="s">
        <v>124</v>
      </c>
      <c r="G127" s="205"/>
      <c r="H127" s="205"/>
      <c r="I127" s="208"/>
      <c r="J127" s="219">
        <f>BK127</f>
        <v>0</v>
      </c>
      <c r="K127" s="205"/>
      <c r="L127" s="210"/>
      <c r="M127" s="211"/>
      <c r="N127" s="212"/>
      <c r="O127" s="212"/>
      <c r="P127" s="213">
        <f>SUM(P128:P167)</f>
        <v>0</v>
      </c>
      <c r="Q127" s="212"/>
      <c r="R127" s="213">
        <f>SUM(R128:R167)</f>
        <v>0</v>
      </c>
      <c r="S127" s="212"/>
      <c r="T127" s="214">
        <f>SUM(T128:T167)</f>
        <v>255.5119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15" t="s">
        <v>85</v>
      </c>
      <c r="AT127" s="216" t="s">
        <v>76</v>
      </c>
      <c r="AU127" s="216" t="s">
        <v>85</v>
      </c>
      <c r="AY127" s="215" t="s">
        <v>123</v>
      </c>
      <c r="BK127" s="217">
        <f>SUM(BK128:BK167)</f>
        <v>0</v>
      </c>
    </row>
    <row r="128" s="2" customFormat="1" ht="24.15" customHeight="1">
      <c r="A128" s="39"/>
      <c r="B128" s="40"/>
      <c r="C128" s="220" t="s">
        <v>85</v>
      </c>
      <c r="D128" s="220" t="s">
        <v>125</v>
      </c>
      <c r="E128" s="221" t="s">
        <v>126</v>
      </c>
      <c r="F128" s="222" t="s">
        <v>127</v>
      </c>
      <c r="G128" s="223" t="s">
        <v>128</v>
      </c>
      <c r="H128" s="224">
        <v>2.625</v>
      </c>
      <c r="I128" s="225"/>
      <c r="J128" s="226">
        <f>ROUND(I128*H128,2)</f>
        <v>0</v>
      </c>
      <c r="K128" s="227"/>
      <c r="L128" s="45"/>
      <c r="M128" s="228" t="s">
        <v>1</v>
      </c>
      <c r="N128" s="229" t="s">
        <v>42</v>
      </c>
      <c r="O128" s="92"/>
      <c r="P128" s="230">
        <f>O128*H128</f>
        <v>0</v>
      </c>
      <c r="Q128" s="230">
        <v>0</v>
      </c>
      <c r="R128" s="230">
        <f>Q128*H128</f>
        <v>0</v>
      </c>
      <c r="S128" s="230">
        <v>0.26000000000000001</v>
      </c>
      <c r="T128" s="231">
        <f>S128*H128</f>
        <v>0.6825</v>
      </c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R128" s="232" t="s">
        <v>129</v>
      </c>
      <c r="AT128" s="232" t="s">
        <v>125</v>
      </c>
      <c r="AU128" s="232" t="s">
        <v>87</v>
      </c>
      <c r="AY128" s="18" t="s">
        <v>123</v>
      </c>
      <c r="BE128" s="233">
        <f>IF(N128="základní",J128,0)</f>
        <v>0</v>
      </c>
      <c r="BF128" s="233">
        <f>IF(N128="snížená",J128,0)</f>
        <v>0</v>
      </c>
      <c r="BG128" s="233">
        <f>IF(N128="zákl. přenesená",J128,0)</f>
        <v>0</v>
      </c>
      <c r="BH128" s="233">
        <f>IF(N128="sníž. přenesená",J128,0)</f>
        <v>0</v>
      </c>
      <c r="BI128" s="233">
        <f>IF(N128="nulová",J128,0)</f>
        <v>0</v>
      </c>
      <c r="BJ128" s="18" t="s">
        <v>85</v>
      </c>
      <c r="BK128" s="233">
        <f>ROUND(I128*H128,2)</f>
        <v>0</v>
      </c>
      <c r="BL128" s="18" t="s">
        <v>129</v>
      </c>
      <c r="BM128" s="232" t="s">
        <v>130</v>
      </c>
    </row>
    <row r="129" s="13" customFormat="1">
      <c r="A129" s="13"/>
      <c r="B129" s="234"/>
      <c r="C129" s="235"/>
      <c r="D129" s="236" t="s">
        <v>131</v>
      </c>
      <c r="E129" s="237" t="s">
        <v>1</v>
      </c>
      <c r="F129" s="238" t="s">
        <v>132</v>
      </c>
      <c r="G129" s="235"/>
      <c r="H129" s="239">
        <v>2.625</v>
      </c>
      <c r="I129" s="240"/>
      <c r="J129" s="235"/>
      <c r="K129" s="235"/>
      <c r="L129" s="241"/>
      <c r="M129" s="242"/>
      <c r="N129" s="243"/>
      <c r="O129" s="243"/>
      <c r="P129" s="243"/>
      <c r="Q129" s="243"/>
      <c r="R129" s="243"/>
      <c r="S129" s="243"/>
      <c r="T129" s="244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245" t="s">
        <v>131</v>
      </c>
      <c r="AU129" s="245" t="s">
        <v>87</v>
      </c>
      <c r="AV129" s="13" t="s">
        <v>87</v>
      </c>
      <c r="AW129" s="13" t="s">
        <v>32</v>
      </c>
      <c r="AX129" s="13" t="s">
        <v>85</v>
      </c>
      <c r="AY129" s="245" t="s">
        <v>123</v>
      </c>
    </row>
    <row r="130" s="2" customFormat="1" ht="24.15" customHeight="1">
      <c r="A130" s="39"/>
      <c r="B130" s="40"/>
      <c r="C130" s="220" t="s">
        <v>87</v>
      </c>
      <c r="D130" s="220" t="s">
        <v>125</v>
      </c>
      <c r="E130" s="221" t="s">
        <v>133</v>
      </c>
      <c r="F130" s="222" t="s">
        <v>134</v>
      </c>
      <c r="G130" s="223" t="s">
        <v>135</v>
      </c>
      <c r="H130" s="224">
        <v>329.13</v>
      </c>
      <c r="I130" s="225"/>
      <c r="J130" s="226">
        <f>ROUND(I130*H130,2)</f>
        <v>0</v>
      </c>
      <c r="K130" s="227"/>
      <c r="L130" s="45"/>
      <c r="M130" s="228" t="s">
        <v>1</v>
      </c>
      <c r="N130" s="229" t="s">
        <v>42</v>
      </c>
      <c r="O130" s="92"/>
      <c r="P130" s="230">
        <f>O130*H130</f>
        <v>0</v>
      </c>
      <c r="Q130" s="230">
        <v>0</v>
      </c>
      <c r="R130" s="230">
        <f>Q130*H130</f>
        <v>0</v>
      </c>
      <c r="S130" s="230">
        <v>0.75</v>
      </c>
      <c r="T130" s="231">
        <f>S130*H130</f>
        <v>246.8475</v>
      </c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R130" s="232" t="s">
        <v>129</v>
      </c>
      <c r="AT130" s="232" t="s">
        <v>125</v>
      </c>
      <c r="AU130" s="232" t="s">
        <v>87</v>
      </c>
      <c r="AY130" s="18" t="s">
        <v>123</v>
      </c>
      <c r="BE130" s="233">
        <f>IF(N130="základní",J130,0)</f>
        <v>0</v>
      </c>
      <c r="BF130" s="233">
        <f>IF(N130="snížená",J130,0)</f>
        <v>0</v>
      </c>
      <c r="BG130" s="233">
        <f>IF(N130="zákl. přenesená",J130,0)</f>
        <v>0</v>
      </c>
      <c r="BH130" s="233">
        <f>IF(N130="sníž. přenesená",J130,0)</f>
        <v>0</v>
      </c>
      <c r="BI130" s="233">
        <f>IF(N130="nulová",J130,0)</f>
        <v>0</v>
      </c>
      <c r="BJ130" s="18" t="s">
        <v>85</v>
      </c>
      <c r="BK130" s="233">
        <f>ROUND(I130*H130,2)</f>
        <v>0</v>
      </c>
      <c r="BL130" s="18" t="s">
        <v>129</v>
      </c>
      <c r="BM130" s="232" t="s">
        <v>136</v>
      </c>
    </row>
    <row r="131" s="13" customFormat="1">
      <c r="A131" s="13"/>
      <c r="B131" s="234"/>
      <c r="C131" s="235"/>
      <c r="D131" s="236" t="s">
        <v>131</v>
      </c>
      <c r="E131" s="237" t="s">
        <v>1</v>
      </c>
      <c r="F131" s="238" t="s">
        <v>137</v>
      </c>
      <c r="G131" s="235"/>
      <c r="H131" s="239">
        <v>320.85000000000002</v>
      </c>
      <c r="I131" s="240"/>
      <c r="J131" s="235"/>
      <c r="K131" s="235"/>
      <c r="L131" s="241"/>
      <c r="M131" s="242"/>
      <c r="N131" s="243"/>
      <c r="O131" s="243"/>
      <c r="P131" s="243"/>
      <c r="Q131" s="243"/>
      <c r="R131" s="243"/>
      <c r="S131" s="243"/>
      <c r="T131" s="244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45" t="s">
        <v>131</v>
      </c>
      <c r="AU131" s="245" t="s">
        <v>87</v>
      </c>
      <c r="AV131" s="13" t="s">
        <v>87</v>
      </c>
      <c r="AW131" s="13" t="s">
        <v>32</v>
      </c>
      <c r="AX131" s="13" t="s">
        <v>77</v>
      </c>
      <c r="AY131" s="245" t="s">
        <v>123</v>
      </c>
    </row>
    <row r="132" s="13" customFormat="1">
      <c r="A132" s="13"/>
      <c r="B132" s="234"/>
      <c r="C132" s="235"/>
      <c r="D132" s="236" t="s">
        <v>131</v>
      </c>
      <c r="E132" s="237" t="s">
        <v>1</v>
      </c>
      <c r="F132" s="238" t="s">
        <v>138</v>
      </c>
      <c r="G132" s="235"/>
      <c r="H132" s="239">
        <v>8.2799999999999994</v>
      </c>
      <c r="I132" s="240"/>
      <c r="J132" s="235"/>
      <c r="K132" s="235"/>
      <c r="L132" s="241"/>
      <c r="M132" s="242"/>
      <c r="N132" s="243"/>
      <c r="O132" s="243"/>
      <c r="P132" s="243"/>
      <c r="Q132" s="243"/>
      <c r="R132" s="243"/>
      <c r="S132" s="243"/>
      <c r="T132" s="244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45" t="s">
        <v>131</v>
      </c>
      <c r="AU132" s="245" t="s">
        <v>87</v>
      </c>
      <c r="AV132" s="13" t="s">
        <v>87</v>
      </c>
      <c r="AW132" s="13" t="s">
        <v>32</v>
      </c>
      <c r="AX132" s="13" t="s">
        <v>77</v>
      </c>
      <c r="AY132" s="245" t="s">
        <v>123</v>
      </c>
    </row>
    <row r="133" s="14" customFormat="1">
      <c r="A133" s="14"/>
      <c r="B133" s="246"/>
      <c r="C133" s="247"/>
      <c r="D133" s="236" t="s">
        <v>131</v>
      </c>
      <c r="E133" s="248" t="s">
        <v>1</v>
      </c>
      <c r="F133" s="249" t="s">
        <v>139</v>
      </c>
      <c r="G133" s="247"/>
      <c r="H133" s="250">
        <v>329.13</v>
      </c>
      <c r="I133" s="251"/>
      <c r="J133" s="247"/>
      <c r="K133" s="247"/>
      <c r="L133" s="252"/>
      <c r="M133" s="253"/>
      <c r="N133" s="254"/>
      <c r="O133" s="254"/>
      <c r="P133" s="254"/>
      <c r="Q133" s="254"/>
      <c r="R133" s="254"/>
      <c r="S133" s="254"/>
      <c r="T133" s="255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T133" s="256" t="s">
        <v>131</v>
      </c>
      <c r="AU133" s="256" t="s">
        <v>87</v>
      </c>
      <c r="AV133" s="14" t="s">
        <v>129</v>
      </c>
      <c r="AW133" s="14" t="s">
        <v>32</v>
      </c>
      <c r="AX133" s="14" t="s">
        <v>85</v>
      </c>
      <c r="AY133" s="256" t="s">
        <v>123</v>
      </c>
    </row>
    <row r="134" s="2" customFormat="1" ht="24.15" customHeight="1">
      <c r="A134" s="39"/>
      <c r="B134" s="40"/>
      <c r="C134" s="220" t="s">
        <v>140</v>
      </c>
      <c r="D134" s="220" t="s">
        <v>125</v>
      </c>
      <c r="E134" s="221" t="s">
        <v>141</v>
      </c>
      <c r="F134" s="222" t="s">
        <v>142</v>
      </c>
      <c r="G134" s="223" t="s">
        <v>128</v>
      </c>
      <c r="H134" s="224">
        <v>18.399999999999999</v>
      </c>
      <c r="I134" s="225"/>
      <c r="J134" s="226">
        <f>ROUND(I134*H134,2)</f>
        <v>0</v>
      </c>
      <c r="K134" s="227"/>
      <c r="L134" s="45"/>
      <c r="M134" s="228" t="s">
        <v>1</v>
      </c>
      <c r="N134" s="229" t="s">
        <v>42</v>
      </c>
      <c r="O134" s="92"/>
      <c r="P134" s="230">
        <f>O134*H134</f>
        <v>0</v>
      </c>
      <c r="Q134" s="230">
        <v>0</v>
      </c>
      <c r="R134" s="230">
        <f>Q134*H134</f>
        <v>0</v>
      </c>
      <c r="S134" s="230">
        <v>0.316</v>
      </c>
      <c r="T134" s="231">
        <f>S134*H134</f>
        <v>5.8144</v>
      </c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R134" s="232" t="s">
        <v>129</v>
      </c>
      <c r="AT134" s="232" t="s">
        <v>125</v>
      </c>
      <c r="AU134" s="232" t="s">
        <v>87</v>
      </c>
      <c r="AY134" s="18" t="s">
        <v>123</v>
      </c>
      <c r="BE134" s="233">
        <f>IF(N134="základní",J134,0)</f>
        <v>0</v>
      </c>
      <c r="BF134" s="233">
        <f>IF(N134="snížená",J134,0)</f>
        <v>0</v>
      </c>
      <c r="BG134" s="233">
        <f>IF(N134="zákl. přenesená",J134,0)</f>
        <v>0</v>
      </c>
      <c r="BH134" s="233">
        <f>IF(N134="sníž. přenesená",J134,0)</f>
        <v>0</v>
      </c>
      <c r="BI134" s="233">
        <f>IF(N134="nulová",J134,0)</f>
        <v>0</v>
      </c>
      <c r="BJ134" s="18" t="s">
        <v>85</v>
      </c>
      <c r="BK134" s="233">
        <f>ROUND(I134*H134,2)</f>
        <v>0</v>
      </c>
      <c r="BL134" s="18" t="s">
        <v>129</v>
      </c>
      <c r="BM134" s="232" t="s">
        <v>143</v>
      </c>
    </row>
    <row r="135" s="2" customFormat="1">
      <c r="A135" s="39"/>
      <c r="B135" s="40"/>
      <c r="C135" s="41"/>
      <c r="D135" s="236" t="s">
        <v>144</v>
      </c>
      <c r="E135" s="41"/>
      <c r="F135" s="257" t="s">
        <v>145</v>
      </c>
      <c r="G135" s="41"/>
      <c r="H135" s="41"/>
      <c r="I135" s="258"/>
      <c r="J135" s="41"/>
      <c r="K135" s="41"/>
      <c r="L135" s="45"/>
      <c r="M135" s="259"/>
      <c r="N135" s="260"/>
      <c r="O135" s="92"/>
      <c r="P135" s="92"/>
      <c r="Q135" s="92"/>
      <c r="R135" s="92"/>
      <c r="S135" s="92"/>
      <c r="T135" s="93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T135" s="18" t="s">
        <v>144</v>
      </c>
      <c r="AU135" s="18" t="s">
        <v>87</v>
      </c>
    </row>
    <row r="136" s="13" customFormat="1">
      <c r="A136" s="13"/>
      <c r="B136" s="234"/>
      <c r="C136" s="235"/>
      <c r="D136" s="236" t="s">
        <v>131</v>
      </c>
      <c r="E136" s="237" t="s">
        <v>1</v>
      </c>
      <c r="F136" s="238" t="s">
        <v>146</v>
      </c>
      <c r="G136" s="235"/>
      <c r="H136" s="239">
        <v>2.5</v>
      </c>
      <c r="I136" s="240"/>
      <c r="J136" s="235"/>
      <c r="K136" s="235"/>
      <c r="L136" s="241"/>
      <c r="M136" s="242"/>
      <c r="N136" s="243"/>
      <c r="O136" s="243"/>
      <c r="P136" s="243"/>
      <c r="Q136" s="243"/>
      <c r="R136" s="243"/>
      <c r="S136" s="243"/>
      <c r="T136" s="244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45" t="s">
        <v>131</v>
      </c>
      <c r="AU136" s="245" t="s">
        <v>87</v>
      </c>
      <c r="AV136" s="13" t="s">
        <v>87</v>
      </c>
      <c r="AW136" s="13" t="s">
        <v>32</v>
      </c>
      <c r="AX136" s="13" t="s">
        <v>77</v>
      </c>
      <c r="AY136" s="245" t="s">
        <v>123</v>
      </c>
    </row>
    <row r="137" s="13" customFormat="1">
      <c r="A137" s="13"/>
      <c r="B137" s="234"/>
      <c r="C137" s="235"/>
      <c r="D137" s="236" t="s">
        <v>131</v>
      </c>
      <c r="E137" s="237" t="s">
        <v>1</v>
      </c>
      <c r="F137" s="238" t="s">
        <v>147</v>
      </c>
      <c r="G137" s="235"/>
      <c r="H137" s="239">
        <v>15.9</v>
      </c>
      <c r="I137" s="240"/>
      <c r="J137" s="235"/>
      <c r="K137" s="235"/>
      <c r="L137" s="241"/>
      <c r="M137" s="242"/>
      <c r="N137" s="243"/>
      <c r="O137" s="243"/>
      <c r="P137" s="243"/>
      <c r="Q137" s="243"/>
      <c r="R137" s="243"/>
      <c r="S137" s="243"/>
      <c r="T137" s="244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45" t="s">
        <v>131</v>
      </c>
      <c r="AU137" s="245" t="s">
        <v>87</v>
      </c>
      <c r="AV137" s="13" t="s">
        <v>87</v>
      </c>
      <c r="AW137" s="13" t="s">
        <v>32</v>
      </c>
      <c r="AX137" s="13" t="s">
        <v>77</v>
      </c>
      <c r="AY137" s="245" t="s">
        <v>123</v>
      </c>
    </row>
    <row r="138" s="14" customFormat="1">
      <c r="A138" s="14"/>
      <c r="B138" s="246"/>
      <c r="C138" s="247"/>
      <c r="D138" s="236" t="s">
        <v>131</v>
      </c>
      <c r="E138" s="248" t="s">
        <v>1</v>
      </c>
      <c r="F138" s="249" t="s">
        <v>139</v>
      </c>
      <c r="G138" s="247"/>
      <c r="H138" s="250">
        <v>18.399999999999999</v>
      </c>
      <c r="I138" s="251"/>
      <c r="J138" s="247"/>
      <c r="K138" s="247"/>
      <c r="L138" s="252"/>
      <c r="M138" s="253"/>
      <c r="N138" s="254"/>
      <c r="O138" s="254"/>
      <c r="P138" s="254"/>
      <c r="Q138" s="254"/>
      <c r="R138" s="254"/>
      <c r="S138" s="254"/>
      <c r="T138" s="255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T138" s="256" t="s">
        <v>131</v>
      </c>
      <c r="AU138" s="256" t="s">
        <v>87</v>
      </c>
      <c r="AV138" s="14" t="s">
        <v>129</v>
      </c>
      <c r="AW138" s="14" t="s">
        <v>32</v>
      </c>
      <c r="AX138" s="14" t="s">
        <v>85</v>
      </c>
      <c r="AY138" s="256" t="s">
        <v>123</v>
      </c>
    </row>
    <row r="139" s="2" customFormat="1" ht="16.5" customHeight="1">
      <c r="A139" s="39"/>
      <c r="B139" s="40"/>
      <c r="C139" s="220" t="s">
        <v>129</v>
      </c>
      <c r="D139" s="220" t="s">
        <v>125</v>
      </c>
      <c r="E139" s="221" t="s">
        <v>148</v>
      </c>
      <c r="F139" s="222" t="s">
        <v>149</v>
      </c>
      <c r="G139" s="223" t="s">
        <v>150</v>
      </c>
      <c r="H139" s="224">
        <v>5</v>
      </c>
      <c r="I139" s="225"/>
      <c r="J139" s="226">
        <f>ROUND(I139*H139,2)</f>
        <v>0</v>
      </c>
      <c r="K139" s="227"/>
      <c r="L139" s="45"/>
      <c r="M139" s="228" t="s">
        <v>1</v>
      </c>
      <c r="N139" s="229" t="s">
        <v>42</v>
      </c>
      <c r="O139" s="92"/>
      <c r="P139" s="230">
        <f>O139*H139</f>
        <v>0</v>
      </c>
      <c r="Q139" s="230">
        <v>0</v>
      </c>
      <c r="R139" s="230">
        <f>Q139*H139</f>
        <v>0</v>
      </c>
      <c r="S139" s="230">
        <v>0.28999999999999998</v>
      </c>
      <c r="T139" s="231">
        <f>S139*H139</f>
        <v>1.45</v>
      </c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R139" s="232" t="s">
        <v>129</v>
      </c>
      <c r="AT139" s="232" t="s">
        <v>125</v>
      </c>
      <c r="AU139" s="232" t="s">
        <v>87</v>
      </c>
      <c r="AY139" s="18" t="s">
        <v>123</v>
      </c>
      <c r="BE139" s="233">
        <f>IF(N139="základní",J139,0)</f>
        <v>0</v>
      </c>
      <c r="BF139" s="233">
        <f>IF(N139="snížená",J139,0)</f>
        <v>0</v>
      </c>
      <c r="BG139" s="233">
        <f>IF(N139="zákl. přenesená",J139,0)</f>
        <v>0</v>
      </c>
      <c r="BH139" s="233">
        <f>IF(N139="sníž. přenesená",J139,0)</f>
        <v>0</v>
      </c>
      <c r="BI139" s="233">
        <f>IF(N139="nulová",J139,0)</f>
        <v>0</v>
      </c>
      <c r="BJ139" s="18" t="s">
        <v>85</v>
      </c>
      <c r="BK139" s="233">
        <f>ROUND(I139*H139,2)</f>
        <v>0</v>
      </c>
      <c r="BL139" s="18" t="s">
        <v>129</v>
      </c>
      <c r="BM139" s="232" t="s">
        <v>151</v>
      </c>
    </row>
    <row r="140" s="2" customFormat="1">
      <c r="A140" s="39"/>
      <c r="B140" s="40"/>
      <c r="C140" s="41"/>
      <c r="D140" s="236" t="s">
        <v>144</v>
      </c>
      <c r="E140" s="41"/>
      <c r="F140" s="257" t="s">
        <v>152</v>
      </c>
      <c r="G140" s="41"/>
      <c r="H140" s="41"/>
      <c r="I140" s="258"/>
      <c r="J140" s="41"/>
      <c r="K140" s="41"/>
      <c r="L140" s="45"/>
      <c r="M140" s="259"/>
      <c r="N140" s="260"/>
      <c r="O140" s="92"/>
      <c r="P140" s="92"/>
      <c r="Q140" s="92"/>
      <c r="R140" s="92"/>
      <c r="S140" s="92"/>
      <c r="T140" s="93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T140" s="18" t="s">
        <v>144</v>
      </c>
      <c r="AU140" s="18" t="s">
        <v>87</v>
      </c>
    </row>
    <row r="141" s="13" customFormat="1">
      <c r="A141" s="13"/>
      <c r="B141" s="234"/>
      <c r="C141" s="235"/>
      <c r="D141" s="236" t="s">
        <v>131</v>
      </c>
      <c r="E141" s="237" t="s">
        <v>1</v>
      </c>
      <c r="F141" s="238" t="s">
        <v>153</v>
      </c>
      <c r="G141" s="235"/>
      <c r="H141" s="239">
        <v>5</v>
      </c>
      <c r="I141" s="240"/>
      <c r="J141" s="235"/>
      <c r="K141" s="235"/>
      <c r="L141" s="241"/>
      <c r="M141" s="242"/>
      <c r="N141" s="243"/>
      <c r="O141" s="243"/>
      <c r="P141" s="243"/>
      <c r="Q141" s="243"/>
      <c r="R141" s="243"/>
      <c r="S141" s="243"/>
      <c r="T141" s="244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45" t="s">
        <v>131</v>
      </c>
      <c r="AU141" s="245" t="s">
        <v>87</v>
      </c>
      <c r="AV141" s="13" t="s">
        <v>87</v>
      </c>
      <c r="AW141" s="13" t="s">
        <v>32</v>
      </c>
      <c r="AX141" s="13" t="s">
        <v>85</v>
      </c>
      <c r="AY141" s="245" t="s">
        <v>123</v>
      </c>
    </row>
    <row r="142" s="2" customFormat="1" ht="16.5" customHeight="1">
      <c r="A142" s="39"/>
      <c r="B142" s="40"/>
      <c r="C142" s="220" t="s">
        <v>154</v>
      </c>
      <c r="D142" s="220" t="s">
        <v>125</v>
      </c>
      <c r="E142" s="221" t="s">
        <v>155</v>
      </c>
      <c r="F142" s="222" t="s">
        <v>156</v>
      </c>
      <c r="G142" s="223" t="s">
        <v>150</v>
      </c>
      <c r="H142" s="224">
        <v>3.5</v>
      </c>
      <c r="I142" s="225"/>
      <c r="J142" s="226">
        <f>ROUND(I142*H142,2)</f>
        <v>0</v>
      </c>
      <c r="K142" s="227"/>
      <c r="L142" s="45"/>
      <c r="M142" s="228" t="s">
        <v>1</v>
      </c>
      <c r="N142" s="229" t="s">
        <v>42</v>
      </c>
      <c r="O142" s="92"/>
      <c r="P142" s="230">
        <f>O142*H142</f>
        <v>0</v>
      </c>
      <c r="Q142" s="230">
        <v>0</v>
      </c>
      <c r="R142" s="230">
        <f>Q142*H142</f>
        <v>0</v>
      </c>
      <c r="S142" s="230">
        <v>0.20499999999999999</v>
      </c>
      <c r="T142" s="231">
        <f>S142*H142</f>
        <v>0.71749999999999992</v>
      </c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R142" s="232" t="s">
        <v>129</v>
      </c>
      <c r="AT142" s="232" t="s">
        <v>125</v>
      </c>
      <c r="AU142" s="232" t="s">
        <v>87</v>
      </c>
      <c r="AY142" s="18" t="s">
        <v>123</v>
      </c>
      <c r="BE142" s="233">
        <f>IF(N142="základní",J142,0)</f>
        <v>0</v>
      </c>
      <c r="BF142" s="233">
        <f>IF(N142="snížená",J142,0)</f>
        <v>0</v>
      </c>
      <c r="BG142" s="233">
        <f>IF(N142="zákl. přenesená",J142,0)</f>
        <v>0</v>
      </c>
      <c r="BH142" s="233">
        <f>IF(N142="sníž. přenesená",J142,0)</f>
        <v>0</v>
      </c>
      <c r="BI142" s="233">
        <f>IF(N142="nulová",J142,0)</f>
        <v>0</v>
      </c>
      <c r="BJ142" s="18" t="s">
        <v>85</v>
      </c>
      <c r="BK142" s="233">
        <f>ROUND(I142*H142,2)</f>
        <v>0</v>
      </c>
      <c r="BL142" s="18" t="s">
        <v>129</v>
      </c>
      <c r="BM142" s="232" t="s">
        <v>157</v>
      </c>
    </row>
    <row r="143" s="13" customFormat="1">
      <c r="A143" s="13"/>
      <c r="B143" s="234"/>
      <c r="C143" s="235"/>
      <c r="D143" s="236" t="s">
        <v>131</v>
      </c>
      <c r="E143" s="237" t="s">
        <v>1</v>
      </c>
      <c r="F143" s="238" t="s">
        <v>158</v>
      </c>
      <c r="G143" s="235"/>
      <c r="H143" s="239">
        <v>3.5</v>
      </c>
      <c r="I143" s="240"/>
      <c r="J143" s="235"/>
      <c r="K143" s="235"/>
      <c r="L143" s="241"/>
      <c r="M143" s="242"/>
      <c r="N143" s="243"/>
      <c r="O143" s="243"/>
      <c r="P143" s="243"/>
      <c r="Q143" s="243"/>
      <c r="R143" s="243"/>
      <c r="S143" s="243"/>
      <c r="T143" s="244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45" t="s">
        <v>131</v>
      </c>
      <c r="AU143" s="245" t="s">
        <v>87</v>
      </c>
      <c r="AV143" s="13" t="s">
        <v>87</v>
      </c>
      <c r="AW143" s="13" t="s">
        <v>32</v>
      </c>
      <c r="AX143" s="13" t="s">
        <v>85</v>
      </c>
      <c r="AY143" s="245" t="s">
        <v>123</v>
      </c>
    </row>
    <row r="144" s="2" customFormat="1" ht="24.15" customHeight="1">
      <c r="A144" s="39"/>
      <c r="B144" s="40"/>
      <c r="C144" s="220" t="s">
        <v>159</v>
      </c>
      <c r="D144" s="220" t="s">
        <v>125</v>
      </c>
      <c r="E144" s="221" t="s">
        <v>160</v>
      </c>
      <c r="F144" s="222" t="s">
        <v>161</v>
      </c>
      <c r="G144" s="223" t="s">
        <v>128</v>
      </c>
      <c r="H144" s="224">
        <v>455</v>
      </c>
      <c r="I144" s="225"/>
      <c r="J144" s="226">
        <f>ROUND(I144*H144,2)</f>
        <v>0</v>
      </c>
      <c r="K144" s="227"/>
      <c r="L144" s="45"/>
      <c r="M144" s="228" t="s">
        <v>1</v>
      </c>
      <c r="N144" s="229" t="s">
        <v>42</v>
      </c>
      <c r="O144" s="92"/>
      <c r="P144" s="230">
        <f>O144*H144</f>
        <v>0</v>
      </c>
      <c r="Q144" s="230">
        <v>0</v>
      </c>
      <c r="R144" s="230">
        <f>Q144*H144</f>
        <v>0</v>
      </c>
      <c r="S144" s="230">
        <v>0</v>
      </c>
      <c r="T144" s="231">
        <f>S144*H144</f>
        <v>0</v>
      </c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R144" s="232" t="s">
        <v>129</v>
      </c>
      <c r="AT144" s="232" t="s">
        <v>125</v>
      </c>
      <c r="AU144" s="232" t="s">
        <v>87</v>
      </c>
      <c r="AY144" s="18" t="s">
        <v>123</v>
      </c>
      <c r="BE144" s="233">
        <f>IF(N144="základní",J144,0)</f>
        <v>0</v>
      </c>
      <c r="BF144" s="233">
        <f>IF(N144="snížená",J144,0)</f>
        <v>0</v>
      </c>
      <c r="BG144" s="233">
        <f>IF(N144="zákl. přenesená",J144,0)</f>
        <v>0</v>
      </c>
      <c r="BH144" s="233">
        <f>IF(N144="sníž. přenesená",J144,0)</f>
        <v>0</v>
      </c>
      <c r="BI144" s="233">
        <f>IF(N144="nulová",J144,0)</f>
        <v>0</v>
      </c>
      <c r="BJ144" s="18" t="s">
        <v>85</v>
      </c>
      <c r="BK144" s="233">
        <f>ROUND(I144*H144,2)</f>
        <v>0</v>
      </c>
      <c r="BL144" s="18" t="s">
        <v>129</v>
      </c>
      <c r="BM144" s="232" t="s">
        <v>162</v>
      </c>
    </row>
    <row r="145" s="15" customFormat="1">
      <c r="A145" s="15"/>
      <c r="B145" s="261"/>
      <c r="C145" s="262"/>
      <c r="D145" s="236" t="s">
        <v>131</v>
      </c>
      <c r="E145" s="263" t="s">
        <v>1</v>
      </c>
      <c r="F145" s="264" t="s">
        <v>163</v>
      </c>
      <c r="G145" s="262"/>
      <c r="H145" s="263" t="s">
        <v>1</v>
      </c>
      <c r="I145" s="265"/>
      <c r="J145" s="262"/>
      <c r="K145" s="262"/>
      <c r="L145" s="266"/>
      <c r="M145" s="267"/>
      <c r="N145" s="268"/>
      <c r="O145" s="268"/>
      <c r="P145" s="268"/>
      <c r="Q145" s="268"/>
      <c r="R145" s="268"/>
      <c r="S145" s="268"/>
      <c r="T145" s="269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T145" s="270" t="s">
        <v>131</v>
      </c>
      <c r="AU145" s="270" t="s">
        <v>87</v>
      </c>
      <c r="AV145" s="15" t="s">
        <v>85</v>
      </c>
      <c r="AW145" s="15" t="s">
        <v>32</v>
      </c>
      <c r="AX145" s="15" t="s">
        <v>77</v>
      </c>
      <c r="AY145" s="270" t="s">
        <v>123</v>
      </c>
    </row>
    <row r="146" s="13" customFormat="1">
      <c r="A146" s="13"/>
      <c r="B146" s="234"/>
      <c r="C146" s="235"/>
      <c r="D146" s="236" t="s">
        <v>131</v>
      </c>
      <c r="E146" s="237" t="s">
        <v>1</v>
      </c>
      <c r="F146" s="238" t="s">
        <v>164</v>
      </c>
      <c r="G146" s="235"/>
      <c r="H146" s="239">
        <v>122.5</v>
      </c>
      <c r="I146" s="240"/>
      <c r="J146" s="235"/>
      <c r="K146" s="235"/>
      <c r="L146" s="241"/>
      <c r="M146" s="242"/>
      <c r="N146" s="243"/>
      <c r="O146" s="243"/>
      <c r="P146" s="243"/>
      <c r="Q146" s="243"/>
      <c r="R146" s="243"/>
      <c r="S146" s="243"/>
      <c r="T146" s="244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45" t="s">
        <v>131</v>
      </c>
      <c r="AU146" s="245" t="s">
        <v>87</v>
      </c>
      <c r="AV146" s="13" t="s">
        <v>87</v>
      </c>
      <c r="AW146" s="13" t="s">
        <v>32</v>
      </c>
      <c r="AX146" s="13" t="s">
        <v>77</v>
      </c>
      <c r="AY146" s="245" t="s">
        <v>123</v>
      </c>
    </row>
    <row r="147" s="13" customFormat="1">
      <c r="A147" s="13"/>
      <c r="B147" s="234"/>
      <c r="C147" s="235"/>
      <c r="D147" s="236" t="s">
        <v>131</v>
      </c>
      <c r="E147" s="237" t="s">
        <v>1</v>
      </c>
      <c r="F147" s="238" t="s">
        <v>165</v>
      </c>
      <c r="G147" s="235"/>
      <c r="H147" s="239">
        <v>332.5</v>
      </c>
      <c r="I147" s="240"/>
      <c r="J147" s="235"/>
      <c r="K147" s="235"/>
      <c r="L147" s="241"/>
      <c r="M147" s="242"/>
      <c r="N147" s="243"/>
      <c r="O147" s="243"/>
      <c r="P147" s="243"/>
      <c r="Q147" s="243"/>
      <c r="R147" s="243"/>
      <c r="S147" s="243"/>
      <c r="T147" s="244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45" t="s">
        <v>131</v>
      </c>
      <c r="AU147" s="245" t="s">
        <v>87</v>
      </c>
      <c r="AV147" s="13" t="s">
        <v>87</v>
      </c>
      <c r="AW147" s="13" t="s">
        <v>32</v>
      </c>
      <c r="AX147" s="13" t="s">
        <v>77</v>
      </c>
      <c r="AY147" s="245" t="s">
        <v>123</v>
      </c>
    </row>
    <row r="148" s="14" customFormat="1">
      <c r="A148" s="14"/>
      <c r="B148" s="246"/>
      <c r="C148" s="247"/>
      <c r="D148" s="236" t="s">
        <v>131</v>
      </c>
      <c r="E148" s="248" t="s">
        <v>1</v>
      </c>
      <c r="F148" s="249" t="s">
        <v>139</v>
      </c>
      <c r="G148" s="247"/>
      <c r="H148" s="250">
        <v>455</v>
      </c>
      <c r="I148" s="251"/>
      <c r="J148" s="247"/>
      <c r="K148" s="247"/>
      <c r="L148" s="252"/>
      <c r="M148" s="253"/>
      <c r="N148" s="254"/>
      <c r="O148" s="254"/>
      <c r="P148" s="254"/>
      <c r="Q148" s="254"/>
      <c r="R148" s="254"/>
      <c r="S148" s="254"/>
      <c r="T148" s="255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T148" s="256" t="s">
        <v>131</v>
      </c>
      <c r="AU148" s="256" t="s">
        <v>87</v>
      </c>
      <c r="AV148" s="14" t="s">
        <v>129</v>
      </c>
      <c r="AW148" s="14" t="s">
        <v>32</v>
      </c>
      <c r="AX148" s="14" t="s">
        <v>85</v>
      </c>
      <c r="AY148" s="256" t="s">
        <v>123</v>
      </c>
    </row>
    <row r="149" s="2" customFormat="1" ht="33" customHeight="1">
      <c r="A149" s="39"/>
      <c r="B149" s="40"/>
      <c r="C149" s="220" t="s">
        <v>166</v>
      </c>
      <c r="D149" s="220" t="s">
        <v>125</v>
      </c>
      <c r="E149" s="221" t="s">
        <v>167</v>
      </c>
      <c r="F149" s="222" t="s">
        <v>168</v>
      </c>
      <c r="G149" s="223" t="s">
        <v>135</v>
      </c>
      <c r="H149" s="224">
        <v>218.25</v>
      </c>
      <c r="I149" s="225"/>
      <c r="J149" s="226">
        <f>ROUND(I149*H149,2)</f>
        <v>0</v>
      </c>
      <c r="K149" s="227"/>
      <c r="L149" s="45"/>
      <c r="M149" s="228" t="s">
        <v>1</v>
      </c>
      <c r="N149" s="229" t="s">
        <v>42</v>
      </c>
      <c r="O149" s="92"/>
      <c r="P149" s="230">
        <f>O149*H149</f>
        <v>0</v>
      </c>
      <c r="Q149" s="230">
        <v>0</v>
      </c>
      <c r="R149" s="230">
        <f>Q149*H149</f>
        <v>0</v>
      </c>
      <c r="S149" s="230">
        <v>0</v>
      </c>
      <c r="T149" s="231">
        <f>S149*H149</f>
        <v>0</v>
      </c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R149" s="232" t="s">
        <v>129</v>
      </c>
      <c r="AT149" s="232" t="s">
        <v>125</v>
      </c>
      <c r="AU149" s="232" t="s">
        <v>87</v>
      </c>
      <c r="AY149" s="18" t="s">
        <v>123</v>
      </c>
      <c r="BE149" s="233">
        <f>IF(N149="základní",J149,0)</f>
        <v>0</v>
      </c>
      <c r="BF149" s="233">
        <f>IF(N149="snížená",J149,0)</f>
        <v>0</v>
      </c>
      <c r="BG149" s="233">
        <f>IF(N149="zákl. přenesená",J149,0)</f>
        <v>0</v>
      </c>
      <c r="BH149" s="233">
        <f>IF(N149="sníž. přenesená",J149,0)</f>
        <v>0</v>
      </c>
      <c r="BI149" s="233">
        <f>IF(N149="nulová",J149,0)</f>
        <v>0</v>
      </c>
      <c r="BJ149" s="18" t="s">
        <v>85</v>
      </c>
      <c r="BK149" s="233">
        <f>ROUND(I149*H149,2)</f>
        <v>0</v>
      </c>
      <c r="BL149" s="18" t="s">
        <v>129</v>
      </c>
      <c r="BM149" s="232" t="s">
        <v>169</v>
      </c>
    </row>
    <row r="150" s="13" customFormat="1">
      <c r="A150" s="13"/>
      <c r="B150" s="234"/>
      <c r="C150" s="235"/>
      <c r="D150" s="236" t="s">
        <v>131</v>
      </c>
      <c r="E150" s="237" t="s">
        <v>1</v>
      </c>
      <c r="F150" s="238" t="s">
        <v>170</v>
      </c>
      <c r="G150" s="235"/>
      <c r="H150" s="239">
        <v>36.75</v>
      </c>
      <c r="I150" s="240"/>
      <c r="J150" s="235"/>
      <c r="K150" s="235"/>
      <c r="L150" s="241"/>
      <c r="M150" s="242"/>
      <c r="N150" s="243"/>
      <c r="O150" s="243"/>
      <c r="P150" s="243"/>
      <c r="Q150" s="243"/>
      <c r="R150" s="243"/>
      <c r="S150" s="243"/>
      <c r="T150" s="244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45" t="s">
        <v>131</v>
      </c>
      <c r="AU150" s="245" t="s">
        <v>87</v>
      </c>
      <c r="AV150" s="13" t="s">
        <v>87</v>
      </c>
      <c r="AW150" s="13" t="s">
        <v>32</v>
      </c>
      <c r="AX150" s="13" t="s">
        <v>77</v>
      </c>
      <c r="AY150" s="245" t="s">
        <v>123</v>
      </c>
    </row>
    <row r="151" s="13" customFormat="1">
      <c r="A151" s="13"/>
      <c r="B151" s="234"/>
      <c r="C151" s="235"/>
      <c r="D151" s="236" t="s">
        <v>131</v>
      </c>
      <c r="E151" s="237" t="s">
        <v>1</v>
      </c>
      <c r="F151" s="238" t="s">
        <v>171</v>
      </c>
      <c r="G151" s="235"/>
      <c r="H151" s="239">
        <v>156.27500000000001</v>
      </c>
      <c r="I151" s="240"/>
      <c r="J151" s="235"/>
      <c r="K151" s="235"/>
      <c r="L151" s="241"/>
      <c r="M151" s="242"/>
      <c r="N151" s="243"/>
      <c r="O151" s="243"/>
      <c r="P151" s="243"/>
      <c r="Q151" s="243"/>
      <c r="R151" s="243"/>
      <c r="S151" s="243"/>
      <c r="T151" s="244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45" t="s">
        <v>131</v>
      </c>
      <c r="AU151" s="245" t="s">
        <v>87</v>
      </c>
      <c r="AV151" s="13" t="s">
        <v>87</v>
      </c>
      <c r="AW151" s="13" t="s">
        <v>32</v>
      </c>
      <c r="AX151" s="13" t="s">
        <v>77</v>
      </c>
      <c r="AY151" s="245" t="s">
        <v>123</v>
      </c>
    </row>
    <row r="152" s="13" customFormat="1">
      <c r="A152" s="13"/>
      <c r="B152" s="234"/>
      <c r="C152" s="235"/>
      <c r="D152" s="236" t="s">
        <v>131</v>
      </c>
      <c r="E152" s="237" t="s">
        <v>1</v>
      </c>
      <c r="F152" s="238" t="s">
        <v>172</v>
      </c>
      <c r="G152" s="235"/>
      <c r="H152" s="239">
        <v>25.225000000000001</v>
      </c>
      <c r="I152" s="240"/>
      <c r="J152" s="235"/>
      <c r="K152" s="235"/>
      <c r="L152" s="241"/>
      <c r="M152" s="242"/>
      <c r="N152" s="243"/>
      <c r="O152" s="243"/>
      <c r="P152" s="243"/>
      <c r="Q152" s="243"/>
      <c r="R152" s="243"/>
      <c r="S152" s="243"/>
      <c r="T152" s="244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45" t="s">
        <v>131</v>
      </c>
      <c r="AU152" s="245" t="s">
        <v>87</v>
      </c>
      <c r="AV152" s="13" t="s">
        <v>87</v>
      </c>
      <c r="AW152" s="13" t="s">
        <v>32</v>
      </c>
      <c r="AX152" s="13" t="s">
        <v>77</v>
      </c>
      <c r="AY152" s="245" t="s">
        <v>123</v>
      </c>
    </row>
    <row r="153" s="14" customFormat="1">
      <c r="A153" s="14"/>
      <c r="B153" s="246"/>
      <c r="C153" s="247"/>
      <c r="D153" s="236" t="s">
        <v>131</v>
      </c>
      <c r="E153" s="248" t="s">
        <v>1</v>
      </c>
      <c r="F153" s="249" t="s">
        <v>139</v>
      </c>
      <c r="G153" s="247"/>
      <c r="H153" s="250">
        <v>218.25</v>
      </c>
      <c r="I153" s="251"/>
      <c r="J153" s="247"/>
      <c r="K153" s="247"/>
      <c r="L153" s="252"/>
      <c r="M153" s="253"/>
      <c r="N153" s="254"/>
      <c r="O153" s="254"/>
      <c r="P153" s="254"/>
      <c r="Q153" s="254"/>
      <c r="R153" s="254"/>
      <c r="S153" s="254"/>
      <c r="T153" s="255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T153" s="256" t="s">
        <v>131</v>
      </c>
      <c r="AU153" s="256" t="s">
        <v>87</v>
      </c>
      <c r="AV153" s="14" t="s">
        <v>129</v>
      </c>
      <c r="AW153" s="14" t="s">
        <v>32</v>
      </c>
      <c r="AX153" s="14" t="s">
        <v>85</v>
      </c>
      <c r="AY153" s="256" t="s">
        <v>123</v>
      </c>
    </row>
    <row r="154" s="2" customFormat="1" ht="24.15" customHeight="1">
      <c r="A154" s="39"/>
      <c r="B154" s="40"/>
      <c r="C154" s="220" t="s">
        <v>173</v>
      </c>
      <c r="D154" s="220" t="s">
        <v>125</v>
      </c>
      <c r="E154" s="221" t="s">
        <v>174</v>
      </c>
      <c r="F154" s="222" t="s">
        <v>175</v>
      </c>
      <c r="G154" s="223" t="s">
        <v>135</v>
      </c>
      <c r="H154" s="224">
        <v>0.38400000000000001</v>
      </c>
      <c r="I154" s="225"/>
      <c r="J154" s="226">
        <f>ROUND(I154*H154,2)</f>
        <v>0</v>
      </c>
      <c r="K154" s="227"/>
      <c r="L154" s="45"/>
      <c r="M154" s="228" t="s">
        <v>1</v>
      </c>
      <c r="N154" s="229" t="s">
        <v>42</v>
      </c>
      <c r="O154" s="92"/>
      <c r="P154" s="230">
        <f>O154*H154</f>
        <v>0</v>
      </c>
      <c r="Q154" s="230">
        <v>0</v>
      </c>
      <c r="R154" s="230">
        <f>Q154*H154</f>
        <v>0</v>
      </c>
      <c r="S154" s="230">
        <v>0</v>
      </c>
      <c r="T154" s="231">
        <f>S154*H154</f>
        <v>0</v>
      </c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R154" s="232" t="s">
        <v>129</v>
      </c>
      <c r="AT154" s="232" t="s">
        <v>125</v>
      </c>
      <c r="AU154" s="232" t="s">
        <v>87</v>
      </c>
      <c r="AY154" s="18" t="s">
        <v>123</v>
      </c>
      <c r="BE154" s="233">
        <f>IF(N154="základní",J154,0)</f>
        <v>0</v>
      </c>
      <c r="BF154" s="233">
        <f>IF(N154="snížená",J154,0)</f>
        <v>0</v>
      </c>
      <c r="BG154" s="233">
        <f>IF(N154="zákl. přenesená",J154,0)</f>
        <v>0</v>
      </c>
      <c r="BH154" s="233">
        <f>IF(N154="sníž. přenesená",J154,0)</f>
        <v>0</v>
      </c>
      <c r="BI154" s="233">
        <f>IF(N154="nulová",J154,0)</f>
        <v>0</v>
      </c>
      <c r="BJ154" s="18" t="s">
        <v>85</v>
      </c>
      <c r="BK154" s="233">
        <f>ROUND(I154*H154,2)</f>
        <v>0</v>
      </c>
      <c r="BL154" s="18" t="s">
        <v>129</v>
      </c>
      <c r="BM154" s="232" t="s">
        <v>176</v>
      </c>
    </row>
    <row r="155" s="13" customFormat="1">
      <c r="A155" s="13"/>
      <c r="B155" s="234"/>
      <c r="C155" s="235"/>
      <c r="D155" s="236" t="s">
        <v>131</v>
      </c>
      <c r="E155" s="237" t="s">
        <v>1</v>
      </c>
      <c r="F155" s="238" t="s">
        <v>177</v>
      </c>
      <c r="G155" s="235"/>
      <c r="H155" s="239">
        <v>0.38400000000000001</v>
      </c>
      <c r="I155" s="240"/>
      <c r="J155" s="235"/>
      <c r="K155" s="235"/>
      <c r="L155" s="241"/>
      <c r="M155" s="242"/>
      <c r="N155" s="243"/>
      <c r="O155" s="243"/>
      <c r="P155" s="243"/>
      <c r="Q155" s="243"/>
      <c r="R155" s="243"/>
      <c r="S155" s="243"/>
      <c r="T155" s="244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45" t="s">
        <v>131</v>
      </c>
      <c r="AU155" s="245" t="s">
        <v>87</v>
      </c>
      <c r="AV155" s="13" t="s">
        <v>87</v>
      </c>
      <c r="AW155" s="13" t="s">
        <v>32</v>
      </c>
      <c r="AX155" s="13" t="s">
        <v>85</v>
      </c>
      <c r="AY155" s="245" t="s">
        <v>123</v>
      </c>
    </row>
    <row r="156" s="2" customFormat="1" ht="37.8" customHeight="1">
      <c r="A156" s="39"/>
      <c r="B156" s="40"/>
      <c r="C156" s="220" t="s">
        <v>178</v>
      </c>
      <c r="D156" s="220" t="s">
        <v>125</v>
      </c>
      <c r="E156" s="221" t="s">
        <v>179</v>
      </c>
      <c r="F156" s="222" t="s">
        <v>180</v>
      </c>
      <c r="G156" s="223" t="s">
        <v>135</v>
      </c>
      <c r="H156" s="224">
        <v>587.33900000000006</v>
      </c>
      <c r="I156" s="225"/>
      <c r="J156" s="226">
        <f>ROUND(I156*H156,2)</f>
        <v>0</v>
      </c>
      <c r="K156" s="227"/>
      <c r="L156" s="45"/>
      <c r="M156" s="228" t="s">
        <v>1</v>
      </c>
      <c r="N156" s="229" t="s">
        <v>42</v>
      </c>
      <c r="O156" s="92"/>
      <c r="P156" s="230">
        <f>O156*H156</f>
        <v>0</v>
      </c>
      <c r="Q156" s="230">
        <v>0</v>
      </c>
      <c r="R156" s="230">
        <f>Q156*H156</f>
        <v>0</v>
      </c>
      <c r="S156" s="230">
        <v>0</v>
      </c>
      <c r="T156" s="231">
        <f>S156*H156</f>
        <v>0</v>
      </c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R156" s="232" t="s">
        <v>129</v>
      </c>
      <c r="AT156" s="232" t="s">
        <v>125</v>
      </c>
      <c r="AU156" s="232" t="s">
        <v>87</v>
      </c>
      <c r="AY156" s="18" t="s">
        <v>123</v>
      </c>
      <c r="BE156" s="233">
        <f>IF(N156="základní",J156,0)</f>
        <v>0</v>
      </c>
      <c r="BF156" s="233">
        <f>IF(N156="snížená",J156,0)</f>
        <v>0</v>
      </c>
      <c r="BG156" s="233">
        <f>IF(N156="zákl. přenesená",J156,0)</f>
        <v>0</v>
      </c>
      <c r="BH156" s="233">
        <f>IF(N156="sníž. přenesená",J156,0)</f>
        <v>0</v>
      </c>
      <c r="BI156" s="233">
        <f>IF(N156="nulová",J156,0)</f>
        <v>0</v>
      </c>
      <c r="BJ156" s="18" t="s">
        <v>85</v>
      </c>
      <c r="BK156" s="233">
        <f>ROUND(I156*H156,2)</f>
        <v>0</v>
      </c>
      <c r="BL156" s="18" t="s">
        <v>129</v>
      </c>
      <c r="BM156" s="232" t="s">
        <v>181</v>
      </c>
    </row>
    <row r="157" s="2" customFormat="1">
      <c r="A157" s="39"/>
      <c r="B157" s="40"/>
      <c r="C157" s="41"/>
      <c r="D157" s="236" t="s">
        <v>144</v>
      </c>
      <c r="E157" s="41"/>
      <c r="F157" s="257" t="s">
        <v>182</v>
      </c>
      <c r="G157" s="41"/>
      <c r="H157" s="41"/>
      <c r="I157" s="258"/>
      <c r="J157" s="41"/>
      <c r="K157" s="41"/>
      <c r="L157" s="45"/>
      <c r="M157" s="259"/>
      <c r="N157" s="260"/>
      <c r="O157" s="92"/>
      <c r="P157" s="92"/>
      <c r="Q157" s="92"/>
      <c r="R157" s="92"/>
      <c r="S157" s="92"/>
      <c r="T157" s="93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T157" s="18" t="s">
        <v>144</v>
      </c>
      <c r="AU157" s="18" t="s">
        <v>87</v>
      </c>
    </row>
    <row r="158" s="13" customFormat="1">
      <c r="A158" s="13"/>
      <c r="B158" s="234"/>
      <c r="C158" s="235"/>
      <c r="D158" s="236" t="s">
        <v>131</v>
      </c>
      <c r="E158" s="237" t="s">
        <v>1</v>
      </c>
      <c r="F158" s="238" t="s">
        <v>183</v>
      </c>
      <c r="G158" s="235"/>
      <c r="H158" s="239">
        <v>587.33900000000006</v>
      </c>
      <c r="I158" s="240"/>
      <c r="J158" s="235"/>
      <c r="K158" s="235"/>
      <c r="L158" s="241"/>
      <c r="M158" s="242"/>
      <c r="N158" s="243"/>
      <c r="O158" s="243"/>
      <c r="P158" s="243"/>
      <c r="Q158" s="243"/>
      <c r="R158" s="243"/>
      <c r="S158" s="243"/>
      <c r="T158" s="244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45" t="s">
        <v>131</v>
      </c>
      <c r="AU158" s="245" t="s">
        <v>87</v>
      </c>
      <c r="AV158" s="13" t="s">
        <v>87</v>
      </c>
      <c r="AW158" s="13" t="s">
        <v>32</v>
      </c>
      <c r="AX158" s="13" t="s">
        <v>85</v>
      </c>
      <c r="AY158" s="245" t="s">
        <v>123</v>
      </c>
    </row>
    <row r="159" s="2" customFormat="1" ht="24.15" customHeight="1">
      <c r="A159" s="39"/>
      <c r="B159" s="40"/>
      <c r="C159" s="220" t="s">
        <v>184</v>
      </c>
      <c r="D159" s="220" t="s">
        <v>125</v>
      </c>
      <c r="E159" s="221" t="s">
        <v>185</v>
      </c>
      <c r="F159" s="222" t="s">
        <v>186</v>
      </c>
      <c r="G159" s="223" t="s">
        <v>135</v>
      </c>
      <c r="H159" s="224">
        <v>587.33900000000006</v>
      </c>
      <c r="I159" s="225"/>
      <c r="J159" s="226">
        <f>ROUND(I159*H159,2)</f>
        <v>0</v>
      </c>
      <c r="K159" s="227"/>
      <c r="L159" s="45"/>
      <c r="M159" s="228" t="s">
        <v>1</v>
      </c>
      <c r="N159" s="229" t="s">
        <v>42</v>
      </c>
      <c r="O159" s="92"/>
      <c r="P159" s="230">
        <f>O159*H159</f>
        <v>0</v>
      </c>
      <c r="Q159" s="230">
        <v>0</v>
      </c>
      <c r="R159" s="230">
        <f>Q159*H159</f>
        <v>0</v>
      </c>
      <c r="S159" s="230">
        <v>0</v>
      </c>
      <c r="T159" s="231">
        <f>S159*H159</f>
        <v>0</v>
      </c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R159" s="232" t="s">
        <v>129</v>
      </c>
      <c r="AT159" s="232" t="s">
        <v>125</v>
      </c>
      <c r="AU159" s="232" t="s">
        <v>87</v>
      </c>
      <c r="AY159" s="18" t="s">
        <v>123</v>
      </c>
      <c r="BE159" s="233">
        <f>IF(N159="základní",J159,0)</f>
        <v>0</v>
      </c>
      <c r="BF159" s="233">
        <f>IF(N159="snížená",J159,0)</f>
        <v>0</v>
      </c>
      <c r="BG159" s="233">
        <f>IF(N159="zákl. přenesená",J159,0)</f>
        <v>0</v>
      </c>
      <c r="BH159" s="233">
        <f>IF(N159="sníž. přenesená",J159,0)</f>
        <v>0</v>
      </c>
      <c r="BI159" s="233">
        <f>IF(N159="nulová",J159,0)</f>
        <v>0</v>
      </c>
      <c r="BJ159" s="18" t="s">
        <v>85</v>
      </c>
      <c r="BK159" s="233">
        <f>ROUND(I159*H159,2)</f>
        <v>0</v>
      </c>
      <c r="BL159" s="18" t="s">
        <v>129</v>
      </c>
      <c r="BM159" s="232" t="s">
        <v>187</v>
      </c>
    </row>
    <row r="160" s="13" customFormat="1">
      <c r="A160" s="13"/>
      <c r="B160" s="234"/>
      <c r="C160" s="235"/>
      <c r="D160" s="236" t="s">
        <v>131</v>
      </c>
      <c r="E160" s="237" t="s">
        <v>1</v>
      </c>
      <c r="F160" s="238" t="s">
        <v>188</v>
      </c>
      <c r="G160" s="235"/>
      <c r="H160" s="239">
        <v>587.33900000000006</v>
      </c>
      <c r="I160" s="240"/>
      <c r="J160" s="235"/>
      <c r="K160" s="235"/>
      <c r="L160" s="241"/>
      <c r="M160" s="242"/>
      <c r="N160" s="243"/>
      <c r="O160" s="243"/>
      <c r="P160" s="243"/>
      <c r="Q160" s="243"/>
      <c r="R160" s="243"/>
      <c r="S160" s="243"/>
      <c r="T160" s="244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45" t="s">
        <v>131</v>
      </c>
      <c r="AU160" s="245" t="s">
        <v>87</v>
      </c>
      <c r="AV160" s="13" t="s">
        <v>87</v>
      </c>
      <c r="AW160" s="13" t="s">
        <v>32</v>
      </c>
      <c r="AX160" s="13" t="s">
        <v>85</v>
      </c>
      <c r="AY160" s="245" t="s">
        <v>123</v>
      </c>
    </row>
    <row r="161" s="2" customFormat="1" ht="33" customHeight="1">
      <c r="A161" s="39"/>
      <c r="B161" s="40"/>
      <c r="C161" s="220" t="s">
        <v>189</v>
      </c>
      <c r="D161" s="220" t="s">
        <v>125</v>
      </c>
      <c r="E161" s="221" t="s">
        <v>190</v>
      </c>
      <c r="F161" s="222" t="s">
        <v>191</v>
      </c>
      <c r="G161" s="223" t="s">
        <v>192</v>
      </c>
      <c r="H161" s="224">
        <v>998.476</v>
      </c>
      <c r="I161" s="225"/>
      <c r="J161" s="226">
        <f>ROUND(I161*H161,2)</f>
        <v>0</v>
      </c>
      <c r="K161" s="227"/>
      <c r="L161" s="45"/>
      <c r="M161" s="228" t="s">
        <v>1</v>
      </c>
      <c r="N161" s="229" t="s">
        <v>42</v>
      </c>
      <c r="O161" s="92"/>
      <c r="P161" s="230">
        <f>O161*H161</f>
        <v>0</v>
      </c>
      <c r="Q161" s="230">
        <v>0</v>
      </c>
      <c r="R161" s="230">
        <f>Q161*H161</f>
        <v>0</v>
      </c>
      <c r="S161" s="230">
        <v>0</v>
      </c>
      <c r="T161" s="231">
        <f>S161*H161</f>
        <v>0</v>
      </c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R161" s="232" t="s">
        <v>129</v>
      </c>
      <c r="AT161" s="232" t="s">
        <v>125</v>
      </c>
      <c r="AU161" s="232" t="s">
        <v>87</v>
      </c>
      <c r="AY161" s="18" t="s">
        <v>123</v>
      </c>
      <c r="BE161" s="233">
        <f>IF(N161="základní",J161,0)</f>
        <v>0</v>
      </c>
      <c r="BF161" s="233">
        <f>IF(N161="snížená",J161,0)</f>
        <v>0</v>
      </c>
      <c r="BG161" s="233">
        <f>IF(N161="zákl. přenesená",J161,0)</f>
        <v>0</v>
      </c>
      <c r="BH161" s="233">
        <f>IF(N161="sníž. přenesená",J161,0)</f>
        <v>0</v>
      </c>
      <c r="BI161" s="233">
        <f>IF(N161="nulová",J161,0)</f>
        <v>0</v>
      </c>
      <c r="BJ161" s="18" t="s">
        <v>85</v>
      </c>
      <c r="BK161" s="233">
        <f>ROUND(I161*H161,2)</f>
        <v>0</v>
      </c>
      <c r="BL161" s="18" t="s">
        <v>129</v>
      </c>
      <c r="BM161" s="232" t="s">
        <v>193</v>
      </c>
    </row>
    <row r="162" s="13" customFormat="1">
      <c r="A162" s="13"/>
      <c r="B162" s="234"/>
      <c r="C162" s="235"/>
      <c r="D162" s="236" t="s">
        <v>131</v>
      </c>
      <c r="E162" s="235"/>
      <c r="F162" s="238" t="s">
        <v>194</v>
      </c>
      <c r="G162" s="235"/>
      <c r="H162" s="239">
        <v>998.476</v>
      </c>
      <c r="I162" s="240"/>
      <c r="J162" s="235"/>
      <c r="K162" s="235"/>
      <c r="L162" s="241"/>
      <c r="M162" s="242"/>
      <c r="N162" s="243"/>
      <c r="O162" s="243"/>
      <c r="P162" s="243"/>
      <c r="Q162" s="243"/>
      <c r="R162" s="243"/>
      <c r="S162" s="243"/>
      <c r="T162" s="244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45" t="s">
        <v>131</v>
      </c>
      <c r="AU162" s="245" t="s">
        <v>87</v>
      </c>
      <c r="AV162" s="13" t="s">
        <v>87</v>
      </c>
      <c r="AW162" s="13" t="s">
        <v>4</v>
      </c>
      <c r="AX162" s="13" t="s">
        <v>85</v>
      </c>
      <c r="AY162" s="245" t="s">
        <v>123</v>
      </c>
    </row>
    <row r="163" s="2" customFormat="1" ht="16.5" customHeight="1">
      <c r="A163" s="39"/>
      <c r="B163" s="40"/>
      <c r="C163" s="220" t="s">
        <v>8</v>
      </c>
      <c r="D163" s="220" t="s">
        <v>125</v>
      </c>
      <c r="E163" s="221" t="s">
        <v>195</v>
      </c>
      <c r="F163" s="222" t="s">
        <v>196</v>
      </c>
      <c r="G163" s="223" t="s">
        <v>135</v>
      </c>
      <c r="H163" s="224">
        <v>587.33900000000006</v>
      </c>
      <c r="I163" s="225"/>
      <c r="J163" s="226">
        <f>ROUND(I163*H163,2)</f>
        <v>0</v>
      </c>
      <c r="K163" s="227"/>
      <c r="L163" s="45"/>
      <c r="M163" s="228" t="s">
        <v>1</v>
      </c>
      <c r="N163" s="229" t="s">
        <v>42</v>
      </c>
      <c r="O163" s="92"/>
      <c r="P163" s="230">
        <f>O163*H163</f>
        <v>0</v>
      </c>
      <c r="Q163" s="230">
        <v>0</v>
      </c>
      <c r="R163" s="230">
        <f>Q163*H163</f>
        <v>0</v>
      </c>
      <c r="S163" s="230">
        <v>0</v>
      </c>
      <c r="T163" s="231">
        <f>S163*H163</f>
        <v>0</v>
      </c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R163" s="232" t="s">
        <v>129</v>
      </c>
      <c r="AT163" s="232" t="s">
        <v>125</v>
      </c>
      <c r="AU163" s="232" t="s">
        <v>87</v>
      </c>
      <c r="AY163" s="18" t="s">
        <v>123</v>
      </c>
      <c r="BE163" s="233">
        <f>IF(N163="základní",J163,0)</f>
        <v>0</v>
      </c>
      <c r="BF163" s="233">
        <f>IF(N163="snížená",J163,0)</f>
        <v>0</v>
      </c>
      <c r="BG163" s="233">
        <f>IF(N163="zákl. přenesená",J163,0)</f>
        <v>0</v>
      </c>
      <c r="BH163" s="233">
        <f>IF(N163="sníž. přenesená",J163,0)</f>
        <v>0</v>
      </c>
      <c r="BI163" s="233">
        <f>IF(N163="nulová",J163,0)</f>
        <v>0</v>
      </c>
      <c r="BJ163" s="18" t="s">
        <v>85</v>
      </c>
      <c r="BK163" s="233">
        <f>ROUND(I163*H163,2)</f>
        <v>0</v>
      </c>
      <c r="BL163" s="18" t="s">
        <v>129</v>
      </c>
      <c r="BM163" s="232" t="s">
        <v>197</v>
      </c>
    </row>
    <row r="164" s="2" customFormat="1" ht="24.15" customHeight="1">
      <c r="A164" s="39"/>
      <c r="B164" s="40"/>
      <c r="C164" s="220" t="s">
        <v>198</v>
      </c>
      <c r="D164" s="220" t="s">
        <v>125</v>
      </c>
      <c r="E164" s="221" t="s">
        <v>199</v>
      </c>
      <c r="F164" s="222" t="s">
        <v>200</v>
      </c>
      <c r="G164" s="223" t="s">
        <v>135</v>
      </c>
      <c r="H164" s="224">
        <v>28.675000000000001</v>
      </c>
      <c r="I164" s="225"/>
      <c r="J164" s="226">
        <f>ROUND(I164*H164,2)</f>
        <v>0</v>
      </c>
      <c r="K164" s="227"/>
      <c r="L164" s="45"/>
      <c r="M164" s="228" t="s">
        <v>1</v>
      </c>
      <c r="N164" s="229" t="s">
        <v>42</v>
      </c>
      <c r="O164" s="92"/>
      <c r="P164" s="230">
        <f>O164*H164</f>
        <v>0</v>
      </c>
      <c r="Q164" s="230">
        <v>0</v>
      </c>
      <c r="R164" s="230">
        <f>Q164*H164</f>
        <v>0</v>
      </c>
      <c r="S164" s="230">
        <v>0</v>
      </c>
      <c r="T164" s="231">
        <f>S164*H164</f>
        <v>0</v>
      </c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R164" s="232" t="s">
        <v>129</v>
      </c>
      <c r="AT164" s="232" t="s">
        <v>125</v>
      </c>
      <c r="AU164" s="232" t="s">
        <v>87</v>
      </c>
      <c r="AY164" s="18" t="s">
        <v>123</v>
      </c>
      <c r="BE164" s="233">
        <f>IF(N164="základní",J164,0)</f>
        <v>0</v>
      </c>
      <c r="BF164" s="233">
        <f>IF(N164="snížená",J164,0)</f>
        <v>0</v>
      </c>
      <c r="BG164" s="233">
        <f>IF(N164="zákl. přenesená",J164,0)</f>
        <v>0</v>
      </c>
      <c r="BH164" s="233">
        <f>IF(N164="sníž. přenesená",J164,0)</f>
        <v>0</v>
      </c>
      <c r="BI164" s="233">
        <f>IF(N164="nulová",J164,0)</f>
        <v>0</v>
      </c>
      <c r="BJ164" s="18" t="s">
        <v>85</v>
      </c>
      <c r="BK164" s="233">
        <f>ROUND(I164*H164,2)</f>
        <v>0</v>
      </c>
      <c r="BL164" s="18" t="s">
        <v>129</v>
      </c>
      <c r="BM164" s="232" t="s">
        <v>201</v>
      </c>
    </row>
    <row r="165" s="13" customFormat="1">
      <c r="A165" s="13"/>
      <c r="B165" s="234"/>
      <c r="C165" s="235"/>
      <c r="D165" s="236" t="s">
        <v>131</v>
      </c>
      <c r="E165" s="237" t="s">
        <v>1</v>
      </c>
      <c r="F165" s="238" t="s">
        <v>202</v>
      </c>
      <c r="G165" s="235"/>
      <c r="H165" s="239">
        <v>28.675000000000001</v>
      </c>
      <c r="I165" s="240"/>
      <c r="J165" s="235"/>
      <c r="K165" s="235"/>
      <c r="L165" s="241"/>
      <c r="M165" s="242"/>
      <c r="N165" s="243"/>
      <c r="O165" s="243"/>
      <c r="P165" s="243"/>
      <c r="Q165" s="243"/>
      <c r="R165" s="243"/>
      <c r="S165" s="243"/>
      <c r="T165" s="244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45" t="s">
        <v>131</v>
      </c>
      <c r="AU165" s="245" t="s">
        <v>87</v>
      </c>
      <c r="AV165" s="13" t="s">
        <v>87</v>
      </c>
      <c r="AW165" s="13" t="s">
        <v>32</v>
      </c>
      <c r="AX165" s="13" t="s">
        <v>85</v>
      </c>
      <c r="AY165" s="245" t="s">
        <v>123</v>
      </c>
    </row>
    <row r="166" s="2" customFormat="1" ht="24.15" customHeight="1">
      <c r="A166" s="39"/>
      <c r="B166" s="40"/>
      <c r="C166" s="220" t="s">
        <v>203</v>
      </c>
      <c r="D166" s="220" t="s">
        <v>125</v>
      </c>
      <c r="E166" s="221" t="s">
        <v>204</v>
      </c>
      <c r="F166" s="222" t="s">
        <v>205</v>
      </c>
      <c r="G166" s="223" t="s">
        <v>128</v>
      </c>
      <c r="H166" s="224">
        <v>965.5</v>
      </c>
      <c r="I166" s="225"/>
      <c r="J166" s="226">
        <f>ROUND(I166*H166,2)</f>
        <v>0</v>
      </c>
      <c r="K166" s="227"/>
      <c r="L166" s="45"/>
      <c r="M166" s="228" t="s">
        <v>1</v>
      </c>
      <c r="N166" s="229" t="s">
        <v>42</v>
      </c>
      <c r="O166" s="92"/>
      <c r="P166" s="230">
        <f>O166*H166</f>
        <v>0</v>
      </c>
      <c r="Q166" s="230">
        <v>0</v>
      </c>
      <c r="R166" s="230">
        <f>Q166*H166</f>
        <v>0</v>
      </c>
      <c r="S166" s="230">
        <v>0</v>
      </c>
      <c r="T166" s="231">
        <f>S166*H166</f>
        <v>0</v>
      </c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R166" s="232" t="s">
        <v>129</v>
      </c>
      <c r="AT166" s="232" t="s">
        <v>125</v>
      </c>
      <c r="AU166" s="232" t="s">
        <v>87</v>
      </c>
      <c r="AY166" s="18" t="s">
        <v>123</v>
      </c>
      <c r="BE166" s="233">
        <f>IF(N166="základní",J166,0)</f>
        <v>0</v>
      </c>
      <c r="BF166" s="233">
        <f>IF(N166="snížená",J166,0)</f>
        <v>0</v>
      </c>
      <c r="BG166" s="233">
        <f>IF(N166="zákl. přenesená",J166,0)</f>
        <v>0</v>
      </c>
      <c r="BH166" s="233">
        <f>IF(N166="sníž. přenesená",J166,0)</f>
        <v>0</v>
      </c>
      <c r="BI166" s="233">
        <f>IF(N166="nulová",J166,0)</f>
        <v>0</v>
      </c>
      <c r="BJ166" s="18" t="s">
        <v>85</v>
      </c>
      <c r="BK166" s="233">
        <f>ROUND(I166*H166,2)</f>
        <v>0</v>
      </c>
      <c r="BL166" s="18" t="s">
        <v>129</v>
      </c>
      <c r="BM166" s="232" t="s">
        <v>206</v>
      </c>
    </row>
    <row r="167" s="13" customFormat="1">
      <c r="A167" s="13"/>
      <c r="B167" s="234"/>
      <c r="C167" s="235"/>
      <c r="D167" s="236" t="s">
        <v>131</v>
      </c>
      <c r="E167" s="237" t="s">
        <v>1</v>
      </c>
      <c r="F167" s="238" t="s">
        <v>207</v>
      </c>
      <c r="G167" s="235"/>
      <c r="H167" s="239">
        <v>965.5</v>
      </c>
      <c r="I167" s="240"/>
      <c r="J167" s="235"/>
      <c r="K167" s="235"/>
      <c r="L167" s="241"/>
      <c r="M167" s="242"/>
      <c r="N167" s="243"/>
      <c r="O167" s="243"/>
      <c r="P167" s="243"/>
      <c r="Q167" s="243"/>
      <c r="R167" s="243"/>
      <c r="S167" s="243"/>
      <c r="T167" s="244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45" t="s">
        <v>131</v>
      </c>
      <c r="AU167" s="245" t="s">
        <v>87</v>
      </c>
      <c r="AV167" s="13" t="s">
        <v>87</v>
      </c>
      <c r="AW167" s="13" t="s">
        <v>32</v>
      </c>
      <c r="AX167" s="13" t="s">
        <v>85</v>
      </c>
      <c r="AY167" s="245" t="s">
        <v>123</v>
      </c>
    </row>
    <row r="168" s="12" customFormat="1" ht="22.8" customHeight="1">
      <c r="A168" s="12"/>
      <c r="B168" s="204"/>
      <c r="C168" s="205"/>
      <c r="D168" s="206" t="s">
        <v>76</v>
      </c>
      <c r="E168" s="218" t="s">
        <v>87</v>
      </c>
      <c r="F168" s="218" t="s">
        <v>208</v>
      </c>
      <c r="G168" s="205"/>
      <c r="H168" s="205"/>
      <c r="I168" s="208"/>
      <c r="J168" s="219">
        <f>BK168</f>
        <v>0</v>
      </c>
      <c r="K168" s="205"/>
      <c r="L168" s="210"/>
      <c r="M168" s="211"/>
      <c r="N168" s="212"/>
      <c r="O168" s="212"/>
      <c r="P168" s="213">
        <f>SUM(P169:P170)</f>
        <v>0</v>
      </c>
      <c r="Q168" s="212"/>
      <c r="R168" s="213">
        <f>SUM(R169:R170)</f>
        <v>0.96071807999999992</v>
      </c>
      <c r="S168" s="212"/>
      <c r="T168" s="214">
        <f>SUM(T169:T170)</f>
        <v>0</v>
      </c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R168" s="215" t="s">
        <v>85</v>
      </c>
      <c r="AT168" s="216" t="s">
        <v>76</v>
      </c>
      <c r="AU168" s="216" t="s">
        <v>85</v>
      </c>
      <c r="AY168" s="215" t="s">
        <v>123</v>
      </c>
      <c r="BK168" s="217">
        <f>SUM(BK169:BK170)</f>
        <v>0</v>
      </c>
    </row>
    <row r="169" s="2" customFormat="1" ht="16.5" customHeight="1">
      <c r="A169" s="39"/>
      <c r="B169" s="40"/>
      <c r="C169" s="220" t="s">
        <v>209</v>
      </c>
      <c r="D169" s="220" t="s">
        <v>125</v>
      </c>
      <c r="E169" s="221" t="s">
        <v>210</v>
      </c>
      <c r="F169" s="222" t="s">
        <v>211</v>
      </c>
      <c r="G169" s="223" t="s">
        <v>135</v>
      </c>
      <c r="H169" s="224">
        <v>0.38400000000000001</v>
      </c>
      <c r="I169" s="225"/>
      <c r="J169" s="226">
        <f>ROUND(I169*H169,2)</f>
        <v>0</v>
      </c>
      <c r="K169" s="227"/>
      <c r="L169" s="45"/>
      <c r="M169" s="228" t="s">
        <v>1</v>
      </c>
      <c r="N169" s="229" t="s">
        <v>42</v>
      </c>
      <c r="O169" s="92"/>
      <c r="P169" s="230">
        <f>O169*H169</f>
        <v>0</v>
      </c>
      <c r="Q169" s="230">
        <v>2.5018699999999998</v>
      </c>
      <c r="R169" s="230">
        <f>Q169*H169</f>
        <v>0.96071807999999992</v>
      </c>
      <c r="S169" s="230">
        <v>0</v>
      </c>
      <c r="T169" s="231">
        <f>S169*H169</f>
        <v>0</v>
      </c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R169" s="232" t="s">
        <v>129</v>
      </c>
      <c r="AT169" s="232" t="s">
        <v>125</v>
      </c>
      <c r="AU169" s="232" t="s">
        <v>87</v>
      </c>
      <c r="AY169" s="18" t="s">
        <v>123</v>
      </c>
      <c r="BE169" s="233">
        <f>IF(N169="základní",J169,0)</f>
        <v>0</v>
      </c>
      <c r="BF169" s="233">
        <f>IF(N169="snížená",J169,0)</f>
        <v>0</v>
      </c>
      <c r="BG169" s="233">
        <f>IF(N169="zákl. přenesená",J169,0)</f>
        <v>0</v>
      </c>
      <c r="BH169" s="233">
        <f>IF(N169="sníž. přenesená",J169,0)</f>
        <v>0</v>
      </c>
      <c r="BI169" s="233">
        <f>IF(N169="nulová",J169,0)</f>
        <v>0</v>
      </c>
      <c r="BJ169" s="18" t="s">
        <v>85</v>
      </c>
      <c r="BK169" s="233">
        <f>ROUND(I169*H169,2)</f>
        <v>0</v>
      </c>
      <c r="BL169" s="18" t="s">
        <v>129</v>
      </c>
      <c r="BM169" s="232" t="s">
        <v>212</v>
      </c>
    </row>
    <row r="170" s="13" customFormat="1">
      <c r="A170" s="13"/>
      <c r="B170" s="234"/>
      <c r="C170" s="235"/>
      <c r="D170" s="236" t="s">
        <v>131</v>
      </c>
      <c r="E170" s="237" t="s">
        <v>1</v>
      </c>
      <c r="F170" s="238" t="s">
        <v>177</v>
      </c>
      <c r="G170" s="235"/>
      <c r="H170" s="239">
        <v>0.38400000000000001</v>
      </c>
      <c r="I170" s="240"/>
      <c r="J170" s="235"/>
      <c r="K170" s="235"/>
      <c r="L170" s="241"/>
      <c r="M170" s="242"/>
      <c r="N170" s="243"/>
      <c r="O170" s="243"/>
      <c r="P170" s="243"/>
      <c r="Q170" s="243"/>
      <c r="R170" s="243"/>
      <c r="S170" s="243"/>
      <c r="T170" s="244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45" t="s">
        <v>131</v>
      </c>
      <c r="AU170" s="245" t="s">
        <v>87</v>
      </c>
      <c r="AV170" s="13" t="s">
        <v>87</v>
      </c>
      <c r="AW170" s="13" t="s">
        <v>32</v>
      </c>
      <c r="AX170" s="13" t="s">
        <v>85</v>
      </c>
      <c r="AY170" s="245" t="s">
        <v>123</v>
      </c>
    </row>
    <row r="171" s="12" customFormat="1" ht="22.8" customHeight="1">
      <c r="A171" s="12"/>
      <c r="B171" s="204"/>
      <c r="C171" s="205"/>
      <c r="D171" s="206" t="s">
        <v>76</v>
      </c>
      <c r="E171" s="218" t="s">
        <v>154</v>
      </c>
      <c r="F171" s="218" t="s">
        <v>213</v>
      </c>
      <c r="G171" s="205"/>
      <c r="H171" s="205"/>
      <c r="I171" s="208"/>
      <c r="J171" s="219">
        <f>BK171</f>
        <v>0</v>
      </c>
      <c r="K171" s="205"/>
      <c r="L171" s="210"/>
      <c r="M171" s="211"/>
      <c r="N171" s="212"/>
      <c r="O171" s="212"/>
      <c r="P171" s="213">
        <f>SUM(P172:P262)</f>
        <v>0</v>
      </c>
      <c r="Q171" s="212"/>
      <c r="R171" s="213">
        <f>SUM(R172:R262)</f>
        <v>249.59288799999999</v>
      </c>
      <c r="S171" s="212"/>
      <c r="T171" s="214">
        <f>SUM(T172:T262)</f>
        <v>0</v>
      </c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R171" s="215" t="s">
        <v>85</v>
      </c>
      <c r="AT171" s="216" t="s">
        <v>76</v>
      </c>
      <c r="AU171" s="216" t="s">
        <v>85</v>
      </c>
      <c r="AY171" s="215" t="s">
        <v>123</v>
      </c>
      <c r="BK171" s="217">
        <f>SUM(BK172:BK262)</f>
        <v>0</v>
      </c>
    </row>
    <row r="172" s="2" customFormat="1" ht="24.15" customHeight="1">
      <c r="A172" s="39"/>
      <c r="B172" s="40"/>
      <c r="C172" s="220" t="s">
        <v>214</v>
      </c>
      <c r="D172" s="220" t="s">
        <v>125</v>
      </c>
      <c r="E172" s="221" t="s">
        <v>215</v>
      </c>
      <c r="F172" s="222" t="s">
        <v>216</v>
      </c>
      <c r="G172" s="223" t="s">
        <v>128</v>
      </c>
      <c r="H172" s="224">
        <v>129.44999999999999</v>
      </c>
      <c r="I172" s="225"/>
      <c r="J172" s="226">
        <f>ROUND(I172*H172,2)</f>
        <v>0</v>
      </c>
      <c r="K172" s="227"/>
      <c r="L172" s="45"/>
      <c r="M172" s="228" t="s">
        <v>1</v>
      </c>
      <c r="N172" s="229" t="s">
        <v>42</v>
      </c>
      <c r="O172" s="92"/>
      <c r="P172" s="230">
        <f>O172*H172</f>
        <v>0</v>
      </c>
      <c r="Q172" s="230">
        <v>0</v>
      </c>
      <c r="R172" s="230">
        <f>Q172*H172</f>
        <v>0</v>
      </c>
      <c r="S172" s="230">
        <v>0</v>
      </c>
      <c r="T172" s="231">
        <f>S172*H172</f>
        <v>0</v>
      </c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R172" s="232" t="s">
        <v>129</v>
      </c>
      <c r="AT172" s="232" t="s">
        <v>125</v>
      </c>
      <c r="AU172" s="232" t="s">
        <v>87</v>
      </c>
      <c r="AY172" s="18" t="s">
        <v>123</v>
      </c>
      <c r="BE172" s="233">
        <f>IF(N172="základní",J172,0)</f>
        <v>0</v>
      </c>
      <c r="BF172" s="233">
        <f>IF(N172="snížená",J172,0)</f>
        <v>0</v>
      </c>
      <c r="BG172" s="233">
        <f>IF(N172="zákl. přenesená",J172,0)</f>
        <v>0</v>
      </c>
      <c r="BH172" s="233">
        <f>IF(N172="sníž. přenesená",J172,0)</f>
        <v>0</v>
      </c>
      <c r="BI172" s="233">
        <f>IF(N172="nulová",J172,0)</f>
        <v>0</v>
      </c>
      <c r="BJ172" s="18" t="s">
        <v>85</v>
      </c>
      <c r="BK172" s="233">
        <f>ROUND(I172*H172,2)</f>
        <v>0</v>
      </c>
      <c r="BL172" s="18" t="s">
        <v>129</v>
      </c>
      <c r="BM172" s="232" t="s">
        <v>217</v>
      </c>
    </row>
    <row r="173" s="13" customFormat="1">
      <c r="A173" s="13"/>
      <c r="B173" s="234"/>
      <c r="C173" s="235"/>
      <c r="D173" s="236" t="s">
        <v>131</v>
      </c>
      <c r="E173" s="237" t="s">
        <v>1</v>
      </c>
      <c r="F173" s="238" t="s">
        <v>218</v>
      </c>
      <c r="G173" s="235"/>
      <c r="H173" s="239">
        <v>129.44999999999999</v>
      </c>
      <c r="I173" s="240"/>
      <c r="J173" s="235"/>
      <c r="K173" s="235"/>
      <c r="L173" s="241"/>
      <c r="M173" s="242"/>
      <c r="N173" s="243"/>
      <c r="O173" s="243"/>
      <c r="P173" s="243"/>
      <c r="Q173" s="243"/>
      <c r="R173" s="243"/>
      <c r="S173" s="243"/>
      <c r="T173" s="244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45" t="s">
        <v>131</v>
      </c>
      <c r="AU173" s="245" t="s">
        <v>87</v>
      </c>
      <c r="AV173" s="13" t="s">
        <v>87</v>
      </c>
      <c r="AW173" s="13" t="s">
        <v>32</v>
      </c>
      <c r="AX173" s="13" t="s">
        <v>85</v>
      </c>
      <c r="AY173" s="245" t="s">
        <v>123</v>
      </c>
    </row>
    <row r="174" s="2" customFormat="1" ht="24.15" customHeight="1">
      <c r="A174" s="39"/>
      <c r="B174" s="40"/>
      <c r="C174" s="220" t="s">
        <v>219</v>
      </c>
      <c r="D174" s="220" t="s">
        <v>125</v>
      </c>
      <c r="E174" s="221" t="s">
        <v>220</v>
      </c>
      <c r="F174" s="222" t="s">
        <v>221</v>
      </c>
      <c r="G174" s="223" t="s">
        <v>128</v>
      </c>
      <c r="H174" s="224">
        <v>855.29999999999995</v>
      </c>
      <c r="I174" s="225"/>
      <c r="J174" s="226">
        <f>ROUND(I174*H174,2)</f>
        <v>0</v>
      </c>
      <c r="K174" s="227"/>
      <c r="L174" s="45"/>
      <c r="M174" s="228" t="s">
        <v>1</v>
      </c>
      <c r="N174" s="229" t="s">
        <v>42</v>
      </c>
      <c r="O174" s="92"/>
      <c r="P174" s="230">
        <f>O174*H174</f>
        <v>0</v>
      </c>
      <c r="Q174" s="230">
        <v>0</v>
      </c>
      <c r="R174" s="230">
        <f>Q174*H174</f>
        <v>0</v>
      </c>
      <c r="S174" s="230">
        <v>0</v>
      </c>
      <c r="T174" s="231">
        <f>S174*H174</f>
        <v>0</v>
      </c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R174" s="232" t="s">
        <v>129</v>
      </c>
      <c r="AT174" s="232" t="s">
        <v>125</v>
      </c>
      <c r="AU174" s="232" t="s">
        <v>87</v>
      </c>
      <c r="AY174" s="18" t="s">
        <v>123</v>
      </c>
      <c r="BE174" s="233">
        <f>IF(N174="základní",J174,0)</f>
        <v>0</v>
      </c>
      <c r="BF174" s="233">
        <f>IF(N174="snížená",J174,0)</f>
        <v>0</v>
      </c>
      <c r="BG174" s="233">
        <f>IF(N174="zákl. přenesená",J174,0)</f>
        <v>0</v>
      </c>
      <c r="BH174" s="233">
        <f>IF(N174="sníž. přenesená",J174,0)</f>
        <v>0</v>
      </c>
      <c r="BI174" s="233">
        <f>IF(N174="nulová",J174,0)</f>
        <v>0</v>
      </c>
      <c r="BJ174" s="18" t="s">
        <v>85</v>
      </c>
      <c r="BK174" s="233">
        <f>ROUND(I174*H174,2)</f>
        <v>0</v>
      </c>
      <c r="BL174" s="18" t="s">
        <v>129</v>
      </c>
      <c r="BM174" s="232" t="s">
        <v>222</v>
      </c>
    </row>
    <row r="175" s="13" customFormat="1">
      <c r="A175" s="13"/>
      <c r="B175" s="234"/>
      <c r="C175" s="235"/>
      <c r="D175" s="236" t="s">
        <v>131</v>
      </c>
      <c r="E175" s="237" t="s">
        <v>1</v>
      </c>
      <c r="F175" s="238" t="s">
        <v>223</v>
      </c>
      <c r="G175" s="235"/>
      <c r="H175" s="239">
        <v>5.2999999999999998</v>
      </c>
      <c r="I175" s="240"/>
      <c r="J175" s="235"/>
      <c r="K175" s="235"/>
      <c r="L175" s="241"/>
      <c r="M175" s="242"/>
      <c r="N175" s="243"/>
      <c r="O175" s="243"/>
      <c r="P175" s="243"/>
      <c r="Q175" s="243"/>
      <c r="R175" s="243"/>
      <c r="S175" s="243"/>
      <c r="T175" s="244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45" t="s">
        <v>131</v>
      </c>
      <c r="AU175" s="245" t="s">
        <v>87</v>
      </c>
      <c r="AV175" s="13" t="s">
        <v>87</v>
      </c>
      <c r="AW175" s="13" t="s">
        <v>32</v>
      </c>
      <c r="AX175" s="13" t="s">
        <v>77</v>
      </c>
      <c r="AY175" s="245" t="s">
        <v>123</v>
      </c>
    </row>
    <row r="176" s="13" customFormat="1">
      <c r="A176" s="13"/>
      <c r="B176" s="234"/>
      <c r="C176" s="235"/>
      <c r="D176" s="236" t="s">
        <v>131</v>
      </c>
      <c r="E176" s="237" t="s">
        <v>1</v>
      </c>
      <c r="F176" s="238" t="s">
        <v>224</v>
      </c>
      <c r="G176" s="235"/>
      <c r="H176" s="239">
        <v>850</v>
      </c>
      <c r="I176" s="240"/>
      <c r="J176" s="235"/>
      <c r="K176" s="235"/>
      <c r="L176" s="241"/>
      <c r="M176" s="242"/>
      <c r="N176" s="243"/>
      <c r="O176" s="243"/>
      <c r="P176" s="243"/>
      <c r="Q176" s="243"/>
      <c r="R176" s="243"/>
      <c r="S176" s="243"/>
      <c r="T176" s="244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45" t="s">
        <v>131</v>
      </c>
      <c r="AU176" s="245" t="s">
        <v>87</v>
      </c>
      <c r="AV176" s="13" t="s">
        <v>87</v>
      </c>
      <c r="AW176" s="13" t="s">
        <v>32</v>
      </c>
      <c r="AX176" s="13" t="s">
        <v>77</v>
      </c>
      <c r="AY176" s="245" t="s">
        <v>123</v>
      </c>
    </row>
    <row r="177" s="14" customFormat="1">
      <c r="A177" s="14"/>
      <c r="B177" s="246"/>
      <c r="C177" s="247"/>
      <c r="D177" s="236" t="s">
        <v>131</v>
      </c>
      <c r="E177" s="248" t="s">
        <v>1</v>
      </c>
      <c r="F177" s="249" t="s">
        <v>139</v>
      </c>
      <c r="G177" s="247"/>
      <c r="H177" s="250">
        <v>855.29999999999995</v>
      </c>
      <c r="I177" s="251"/>
      <c r="J177" s="247"/>
      <c r="K177" s="247"/>
      <c r="L177" s="252"/>
      <c r="M177" s="253"/>
      <c r="N177" s="254"/>
      <c r="O177" s="254"/>
      <c r="P177" s="254"/>
      <c r="Q177" s="254"/>
      <c r="R177" s="254"/>
      <c r="S177" s="254"/>
      <c r="T177" s="255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T177" s="256" t="s">
        <v>131</v>
      </c>
      <c r="AU177" s="256" t="s">
        <v>87</v>
      </c>
      <c r="AV177" s="14" t="s">
        <v>129</v>
      </c>
      <c r="AW177" s="14" t="s">
        <v>32</v>
      </c>
      <c r="AX177" s="14" t="s">
        <v>85</v>
      </c>
      <c r="AY177" s="256" t="s">
        <v>123</v>
      </c>
    </row>
    <row r="178" s="2" customFormat="1" ht="24.15" customHeight="1">
      <c r="A178" s="39"/>
      <c r="B178" s="40"/>
      <c r="C178" s="220" t="s">
        <v>225</v>
      </c>
      <c r="D178" s="220" t="s">
        <v>125</v>
      </c>
      <c r="E178" s="221" t="s">
        <v>226</v>
      </c>
      <c r="F178" s="222" t="s">
        <v>227</v>
      </c>
      <c r="G178" s="223" t="s">
        <v>128</v>
      </c>
      <c r="H178" s="224">
        <v>110.2</v>
      </c>
      <c r="I178" s="225"/>
      <c r="J178" s="226">
        <f>ROUND(I178*H178,2)</f>
        <v>0</v>
      </c>
      <c r="K178" s="227"/>
      <c r="L178" s="45"/>
      <c r="M178" s="228" t="s">
        <v>1</v>
      </c>
      <c r="N178" s="229" t="s">
        <v>42</v>
      </c>
      <c r="O178" s="92"/>
      <c r="P178" s="230">
        <f>O178*H178</f>
        <v>0</v>
      </c>
      <c r="Q178" s="230">
        <v>0</v>
      </c>
      <c r="R178" s="230">
        <f>Q178*H178</f>
        <v>0</v>
      </c>
      <c r="S178" s="230">
        <v>0</v>
      </c>
      <c r="T178" s="231">
        <f>S178*H178</f>
        <v>0</v>
      </c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R178" s="232" t="s">
        <v>129</v>
      </c>
      <c r="AT178" s="232" t="s">
        <v>125</v>
      </c>
      <c r="AU178" s="232" t="s">
        <v>87</v>
      </c>
      <c r="AY178" s="18" t="s">
        <v>123</v>
      </c>
      <c r="BE178" s="233">
        <f>IF(N178="základní",J178,0)</f>
        <v>0</v>
      </c>
      <c r="BF178" s="233">
        <f>IF(N178="snížená",J178,0)</f>
        <v>0</v>
      </c>
      <c r="BG178" s="233">
        <f>IF(N178="zákl. přenesená",J178,0)</f>
        <v>0</v>
      </c>
      <c r="BH178" s="233">
        <f>IF(N178="sníž. přenesená",J178,0)</f>
        <v>0</v>
      </c>
      <c r="BI178" s="233">
        <f>IF(N178="nulová",J178,0)</f>
        <v>0</v>
      </c>
      <c r="BJ178" s="18" t="s">
        <v>85</v>
      </c>
      <c r="BK178" s="233">
        <f>ROUND(I178*H178,2)</f>
        <v>0</v>
      </c>
      <c r="BL178" s="18" t="s">
        <v>129</v>
      </c>
      <c r="BM178" s="232" t="s">
        <v>228</v>
      </c>
    </row>
    <row r="179" s="13" customFormat="1">
      <c r="A179" s="13"/>
      <c r="B179" s="234"/>
      <c r="C179" s="235"/>
      <c r="D179" s="236" t="s">
        <v>131</v>
      </c>
      <c r="E179" s="237" t="s">
        <v>1</v>
      </c>
      <c r="F179" s="238" t="s">
        <v>229</v>
      </c>
      <c r="G179" s="235"/>
      <c r="H179" s="239">
        <v>110.2</v>
      </c>
      <c r="I179" s="240"/>
      <c r="J179" s="235"/>
      <c r="K179" s="235"/>
      <c r="L179" s="241"/>
      <c r="M179" s="242"/>
      <c r="N179" s="243"/>
      <c r="O179" s="243"/>
      <c r="P179" s="243"/>
      <c r="Q179" s="243"/>
      <c r="R179" s="243"/>
      <c r="S179" s="243"/>
      <c r="T179" s="244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45" t="s">
        <v>131</v>
      </c>
      <c r="AU179" s="245" t="s">
        <v>87</v>
      </c>
      <c r="AV179" s="13" t="s">
        <v>87</v>
      </c>
      <c r="AW179" s="13" t="s">
        <v>32</v>
      </c>
      <c r="AX179" s="13" t="s">
        <v>85</v>
      </c>
      <c r="AY179" s="245" t="s">
        <v>123</v>
      </c>
    </row>
    <row r="180" s="2" customFormat="1" ht="24.15" customHeight="1">
      <c r="A180" s="39"/>
      <c r="B180" s="40"/>
      <c r="C180" s="220" t="s">
        <v>230</v>
      </c>
      <c r="D180" s="220" t="s">
        <v>125</v>
      </c>
      <c r="E180" s="221" t="s">
        <v>231</v>
      </c>
      <c r="F180" s="222" t="s">
        <v>232</v>
      </c>
      <c r="G180" s="223" t="s">
        <v>128</v>
      </c>
      <c r="H180" s="224">
        <v>18.399999999999999</v>
      </c>
      <c r="I180" s="225"/>
      <c r="J180" s="226">
        <f>ROUND(I180*H180,2)</f>
        <v>0</v>
      </c>
      <c r="K180" s="227"/>
      <c r="L180" s="45"/>
      <c r="M180" s="228" t="s">
        <v>1</v>
      </c>
      <c r="N180" s="229" t="s">
        <v>42</v>
      </c>
      <c r="O180" s="92"/>
      <c r="P180" s="230">
        <f>O180*H180</f>
        <v>0</v>
      </c>
      <c r="Q180" s="230">
        <v>0</v>
      </c>
      <c r="R180" s="230">
        <f>Q180*H180</f>
        <v>0</v>
      </c>
      <c r="S180" s="230">
        <v>0</v>
      </c>
      <c r="T180" s="231">
        <f>S180*H180</f>
        <v>0</v>
      </c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R180" s="232" t="s">
        <v>129</v>
      </c>
      <c r="AT180" s="232" t="s">
        <v>125</v>
      </c>
      <c r="AU180" s="232" t="s">
        <v>87</v>
      </c>
      <c r="AY180" s="18" t="s">
        <v>123</v>
      </c>
      <c r="BE180" s="233">
        <f>IF(N180="základní",J180,0)</f>
        <v>0</v>
      </c>
      <c r="BF180" s="233">
        <f>IF(N180="snížená",J180,0)</f>
        <v>0</v>
      </c>
      <c r="BG180" s="233">
        <f>IF(N180="zákl. přenesená",J180,0)</f>
        <v>0</v>
      </c>
      <c r="BH180" s="233">
        <f>IF(N180="sníž. přenesená",J180,0)</f>
        <v>0</v>
      </c>
      <c r="BI180" s="233">
        <f>IF(N180="nulová",J180,0)</f>
        <v>0</v>
      </c>
      <c r="BJ180" s="18" t="s">
        <v>85</v>
      </c>
      <c r="BK180" s="233">
        <f>ROUND(I180*H180,2)</f>
        <v>0</v>
      </c>
      <c r="BL180" s="18" t="s">
        <v>129</v>
      </c>
      <c r="BM180" s="232" t="s">
        <v>233</v>
      </c>
    </row>
    <row r="181" s="2" customFormat="1">
      <c r="A181" s="39"/>
      <c r="B181" s="40"/>
      <c r="C181" s="41"/>
      <c r="D181" s="236" t="s">
        <v>144</v>
      </c>
      <c r="E181" s="41"/>
      <c r="F181" s="257" t="s">
        <v>152</v>
      </c>
      <c r="G181" s="41"/>
      <c r="H181" s="41"/>
      <c r="I181" s="258"/>
      <c r="J181" s="41"/>
      <c r="K181" s="41"/>
      <c r="L181" s="45"/>
      <c r="M181" s="259"/>
      <c r="N181" s="260"/>
      <c r="O181" s="92"/>
      <c r="P181" s="92"/>
      <c r="Q181" s="92"/>
      <c r="R181" s="92"/>
      <c r="S181" s="92"/>
      <c r="T181" s="93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T181" s="18" t="s">
        <v>144</v>
      </c>
      <c r="AU181" s="18" t="s">
        <v>87</v>
      </c>
    </row>
    <row r="182" s="15" customFormat="1">
      <c r="A182" s="15"/>
      <c r="B182" s="261"/>
      <c r="C182" s="262"/>
      <c r="D182" s="236" t="s">
        <v>131</v>
      </c>
      <c r="E182" s="263" t="s">
        <v>1</v>
      </c>
      <c r="F182" s="264" t="s">
        <v>234</v>
      </c>
      <c r="G182" s="262"/>
      <c r="H182" s="263" t="s">
        <v>1</v>
      </c>
      <c r="I182" s="265"/>
      <c r="J182" s="262"/>
      <c r="K182" s="262"/>
      <c r="L182" s="266"/>
      <c r="M182" s="267"/>
      <c r="N182" s="268"/>
      <c r="O182" s="268"/>
      <c r="P182" s="268"/>
      <c r="Q182" s="268"/>
      <c r="R182" s="268"/>
      <c r="S182" s="268"/>
      <c r="T182" s="269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T182" s="270" t="s">
        <v>131</v>
      </c>
      <c r="AU182" s="270" t="s">
        <v>87</v>
      </c>
      <c r="AV182" s="15" t="s">
        <v>85</v>
      </c>
      <c r="AW182" s="15" t="s">
        <v>32</v>
      </c>
      <c r="AX182" s="15" t="s">
        <v>77</v>
      </c>
      <c r="AY182" s="270" t="s">
        <v>123</v>
      </c>
    </row>
    <row r="183" s="13" customFormat="1">
      <c r="A183" s="13"/>
      <c r="B183" s="234"/>
      <c r="C183" s="235"/>
      <c r="D183" s="236" t="s">
        <v>131</v>
      </c>
      <c r="E183" s="237" t="s">
        <v>1</v>
      </c>
      <c r="F183" s="238" t="s">
        <v>235</v>
      </c>
      <c r="G183" s="235"/>
      <c r="H183" s="239">
        <v>2.5</v>
      </c>
      <c r="I183" s="240"/>
      <c r="J183" s="235"/>
      <c r="K183" s="235"/>
      <c r="L183" s="241"/>
      <c r="M183" s="242"/>
      <c r="N183" s="243"/>
      <c r="O183" s="243"/>
      <c r="P183" s="243"/>
      <c r="Q183" s="243"/>
      <c r="R183" s="243"/>
      <c r="S183" s="243"/>
      <c r="T183" s="244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45" t="s">
        <v>131</v>
      </c>
      <c r="AU183" s="245" t="s">
        <v>87</v>
      </c>
      <c r="AV183" s="13" t="s">
        <v>87</v>
      </c>
      <c r="AW183" s="13" t="s">
        <v>32</v>
      </c>
      <c r="AX183" s="13" t="s">
        <v>77</v>
      </c>
      <c r="AY183" s="245" t="s">
        <v>123</v>
      </c>
    </row>
    <row r="184" s="13" customFormat="1">
      <c r="A184" s="13"/>
      <c r="B184" s="234"/>
      <c r="C184" s="235"/>
      <c r="D184" s="236" t="s">
        <v>131</v>
      </c>
      <c r="E184" s="237" t="s">
        <v>1</v>
      </c>
      <c r="F184" s="238" t="s">
        <v>147</v>
      </c>
      <c r="G184" s="235"/>
      <c r="H184" s="239">
        <v>15.9</v>
      </c>
      <c r="I184" s="240"/>
      <c r="J184" s="235"/>
      <c r="K184" s="235"/>
      <c r="L184" s="241"/>
      <c r="M184" s="242"/>
      <c r="N184" s="243"/>
      <c r="O184" s="243"/>
      <c r="P184" s="243"/>
      <c r="Q184" s="243"/>
      <c r="R184" s="243"/>
      <c r="S184" s="243"/>
      <c r="T184" s="244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45" t="s">
        <v>131</v>
      </c>
      <c r="AU184" s="245" t="s">
        <v>87</v>
      </c>
      <c r="AV184" s="13" t="s">
        <v>87</v>
      </c>
      <c r="AW184" s="13" t="s">
        <v>32</v>
      </c>
      <c r="AX184" s="13" t="s">
        <v>77</v>
      </c>
      <c r="AY184" s="245" t="s">
        <v>123</v>
      </c>
    </row>
    <row r="185" s="14" customFormat="1">
      <c r="A185" s="14"/>
      <c r="B185" s="246"/>
      <c r="C185" s="247"/>
      <c r="D185" s="236" t="s">
        <v>131</v>
      </c>
      <c r="E185" s="248" t="s">
        <v>1</v>
      </c>
      <c r="F185" s="249" t="s">
        <v>139</v>
      </c>
      <c r="G185" s="247"/>
      <c r="H185" s="250">
        <v>18.399999999999999</v>
      </c>
      <c r="I185" s="251"/>
      <c r="J185" s="247"/>
      <c r="K185" s="247"/>
      <c r="L185" s="252"/>
      <c r="M185" s="253"/>
      <c r="N185" s="254"/>
      <c r="O185" s="254"/>
      <c r="P185" s="254"/>
      <c r="Q185" s="254"/>
      <c r="R185" s="254"/>
      <c r="S185" s="254"/>
      <c r="T185" s="255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T185" s="256" t="s">
        <v>131</v>
      </c>
      <c r="AU185" s="256" t="s">
        <v>87</v>
      </c>
      <c r="AV185" s="14" t="s">
        <v>129</v>
      </c>
      <c r="AW185" s="14" t="s">
        <v>32</v>
      </c>
      <c r="AX185" s="14" t="s">
        <v>85</v>
      </c>
      <c r="AY185" s="256" t="s">
        <v>123</v>
      </c>
    </row>
    <row r="186" s="2" customFormat="1" ht="24.15" customHeight="1">
      <c r="A186" s="39"/>
      <c r="B186" s="40"/>
      <c r="C186" s="220" t="s">
        <v>236</v>
      </c>
      <c r="D186" s="220" t="s">
        <v>125</v>
      </c>
      <c r="E186" s="221" t="s">
        <v>237</v>
      </c>
      <c r="F186" s="222" t="s">
        <v>238</v>
      </c>
      <c r="G186" s="223" t="s">
        <v>128</v>
      </c>
      <c r="H186" s="224">
        <v>18.399999999999999</v>
      </c>
      <c r="I186" s="225"/>
      <c r="J186" s="226">
        <f>ROUND(I186*H186,2)</f>
        <v>0</v>
      </c>
      <c r="K186" s="227"/>
      <c r="L186" s="45"/>
      <c r="M186" s="228" t="s">
        <v>1</v>
      </c>
      <c r="N186" s="229" t="s">
        <v>42</v>
      </c>
      <c r="O186" s="92"/>
      <c r="P186" s="230">
        <f>O186*H186</f>
        <v>0</v>
      </c>
      <c r="Q186" s="230">
        <v>0</v>
      </c>
      <c r="R186" s="230">
        <f>Q186*H186</f>
        <v>0</v>
      </c>
      <c r="S186" s="230">
        <v>0</v>
      </c>
      <c r="T186" s="231">
        <f>S186*H186</f>
        <v>0</v>
      </c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R186" s="232" t="s">
        <v>129</v>
      </c>
      <c r="AT186" s="232" t="s">
        <v>125</v>
      </c>
      <c r="AU186" s="232" t="s">
        <v>87</v>
      </c>
      <c r="AY186" s="18" t="s">
        <v>123</v>
      </c>
      <c r="BE186" s="233">
        <f>IF(N186="základní",J186,0)</f>
        <v>0</v>
      </c>
      <c r="BF186" s="233">
        <f>IF(N186="snížená",J186,0)</f>
        <v>0</v>
      </c>
      <c r="BG186" s="233">
        <f>IF(N186="zákl. přenesená",J186,0)</f>
        <v>0</v>
      </c>
      <c r="BH186" s="233">
        <f>IF(N186="sníž. přenesená",J186,0)</f>
        <v>0</v>
      </c>
      <c r="BI186" s="233">
        <f>IF(N186="nulová",J186,0)</f>
        <v>0</v>
      </c>
      <c r="BJ186" s="18" t="s">
        <v>85</v>
      </c>
      <c r="BK186" s="233">
        <f>ROUND(I186*H186,2)</f>
        <v>0</v>
      </c>
      <c r="BL186" s="18" t="s">
        <v>129</v>
      </c>
      <c r="BM186" s="232" t="s">
        <v>239</v>
      </c>
    </row>
    <row r="187" s="2" customFormat="1">
      <c r="A187" s="39"/>
      <c r="B187" s="40"/>
      <c r="C187" s="41"/>
      <c r="D187" s="236" t="s">
        <v>144</v>
      </c>
      <c r="E187" s="41"/>
      <c r="F187" s="257" t="s">
        <v>152</v>
      </c>
      <c r="G187" s="41"/>
      <c r="H187" s="41"/>
      <c r="I187" s="258"/>
      <c r="J187" s="41"/>
      <c r="K187" s="41"/>
      <c r="L187" s="45"/>
      <c r="M187" s="259"/>
      <c r="N187" s="260"/>
      <c r="O187" s="92"/>
      <c r="P187" s="92"/>
      <c r="Q187" s="92"/>
      <c r="R187" s="92"/>
      <c r="S187" s="92"/>
      <c r="T187" s="93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T187" s="18" t="s">
        <v>144</v>
      </c>
      <c r="AU187" s="18" t="s">
        <v>87</v>
      </c>
    </row>
    <row r="188" s="15" customFormat="1">
      <c r="A188" s="15"/>
      <c r="B188" s="261"/>
      <c r="C188" s="262"/>
      <c r="D188" s="236" t="s">
        <v>131</v>
      </c>
      <c r="E188" s="263" t="s">
        <v>1</v>
      </c>
      <c r="F188" s="264" t="s">
        <v>234</v>
      </c>
      <c r="G188" s="262"/>
      <c r="H188" s="263" t="s">
        <v>1</v>
      </c>
      <c r="I188" s="265"/>
      <c r="J188" s="262"/>
      <c r="K188" s="262"/>
      <c r="L188" s="266"/>
      <c r="M188" s="267"/>
      <c r="N188" s="268"/>
      <c r="O188" s="268"/>
      <c r="P188" s="268"/>
      <c r="Q188" s="268"/>
      <c r="R188" s="268"/>
      <c r="S188" s="268"/>
      <c r="T188" s="269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T188" s="270" t="s">
        <v>131</v>
      </c>
      <c r="AU188" s="270" t="s">
        <v>87</v>
      </c>
      <c r="AV188" s="15" t="s">
        <v>85</v>
      </c>
      <c r="AW188" s="15" t="s">
        <v>32</v>
      </c>
      <c r="AX188" s="15" t="s">
        <v>77</v>
      </c>
      <c r="AY188" s="270" t="s">
        <v>123</v>
      </c>
    </row>
    <row r="189" s="13" customFormat="1">
      <c r="A189" s="13"/>
      <c r="B189" s="234"/>
      <c r="C189" s="235"/>
      <c r="D189" s="236" t="s">
        <v>131</v>
      </c>
      <c r="E189" s="237" t="s">
        <v>1</v>
      </c>
      <c r="F189" s="238" t="s">
        <v>235</v>
      </c>
      <c r="G189" s="235"/>
      <c r="H189" s="239">
        <v>2.5</v>
      </c>
      <c r="I189" s="240"/>
      <c r="J189" s="235"/>
      <c r="K189" s="235"/>
      <c r="L189" s="241"/>
      <c r="M189" s="242"/>
      <c r="N189" s="243"/>
      <c r="O189" s="243"/>
      <c r="P189" s="243"/>
      <c r="Q189" s="243"/>
      <c r="R189" s="243"/>
      <c r="S189" s="243"/>
      <c r="T189" s="244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45" t="s">
        <v>131</v>
      </c>
      <c r="AU189" s="245" t="s">
        <v>87</v>
      </c>
      <c r="AV189" s="13" t="s">
        <v>87</v>
      </c>
      <c r="AW189" s="13" t="s">
        <v>32</v>
      </c>
      <c r="AX189" s="13" t="s">
        <v>77</v>
      </c>
      <c r="AY189" s="245" t="s">
        <v>123</v>
      </c>
    </row>
    <row r="190" s="13" customFormat="1">
      <c r="A190" s="13"/>
      <c r="B190" s="234"/>
      <c r="C190" s="235"/>
      <c r="D190" s="236" t="s">
        <v>131</v>
      </c>
      <c r="E190" s="237" t="s">
        <v>1</v>
      </c>
      <c r="F190" s="238" t="s">
        <v>147</v>
      </c>
      <c r="G190" s="235"/>
      <c r="H190" s="239">
        <v>15.9</v>
      </c>
      <c r="I190" s="240"/>
      <c r="J190" s="235"/>
      <c r="K190" s="235"/>
      <c r="L190" s="241"/>
      <c r="M190" s="242"/>
      <c r="N190" s="243"/>
      <c r="O190" s="243"/>
      <c r="P190" s="243"/>
      <c r="Q190" s="243"/>
      <c r="R190" s="243"/>
      <c r="S190" s="243"/>
      <c r="T190" s="244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45" t="s">
        <v>131</v>
      </c>
      <c r="AU190" s="245" t="s">
        <v>87</v>
      </c>
      <c r="AV190" s="13" t="s">
        <v>87</v>
      </c>
      <c r="AW190" s="13" t="s">
        <v>32</v>
      </c>
      <c r="AX190" s="13" t="s">
        <v>77</v>
      </c>
      <c r="AY190" s="245" t="s">
        <v>123</v>
      </c>
    </row>
    <row r="191" s="14" customFormat="1">
      <c r="A191" s="14"/>
      <c r="B191" s="246"/>
      <c r="C191" s="247"/>
      <c r="D191" s="236" t="s">
        <v>131</v>
      </c>
      <c r="E191" s="248" t="s">
        <v>1</v>
      </c>
      <c r="F191" s="249" t="s">
        <v>139</v>
      </c>
      <c r="G191" s="247"/>
      <c r="H191" s="250">
        <v>18.399999999999999</v>
      </c>
      <c r="I191" s="251"/>
      <c r="J191" s="247"/>
      <c r="K191" s="247"/>
      <c r="L191" s="252"/>
      <c r="M191" s="253"/>
      <c r="N191" s="254"/>
      <c r="O191" s="254"/>
      <c r="P191" s="254"/>
      <c r="Q191" s="254"/>
      <c r="R191" s="254"/>
      <c r="S191" s="254"/>
      <c r="T191" s="255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T191" s="256" t="s">
        <v>131</v>
      </c>
      <c r="AU191" s="256" t="s">
        <v>87</v>
      </c>
      <c r="AV191" s="14" t="s">
        <v>129</v>
      </c>
      <c r="AW191" s="14" t="s">
        <v>32</v>
      </c>
      <c r="AX191" s="14" t="s">
        <v>85</v>
      </c>
      <c r="AY191" s="256" t="s">
        <v>123</v>
      </c>
    </row>
    <row r="192" s="2" customFormat="1" ht="24.15" customHeight="1">
      <c r="A192" s="39"/>
      <c r="B192" s="40"/>
      <c r="C192" s="220" t="s">
        <v>7</v>
      </c>
      <c r="D192" s="220" t="s">
        <v>125</v>
      </c>
      <c r="E192" s="221" t="s">
        <v>240</v>
      </c>
      <c r="F192" s="222" t="s">
        <v>241</v>
      </c>
      <c r="G192" s="223" t="s">
        <v>128</v>
      </c>
      <c r="H192" s="224">
        <v>855.29999999999995</v>
      </c>
      <c r="I192" s="225"/>
      <c r="J192" s="226">
        <f>ROUND(I192*H192,2)</f>
        <v>0</v>
      </c>
      <c r="K192" s="227"/>
      <c r="L192" s="45"/>
      <c r="M192" s="228" t="s">
        <v>1</v>
      </c>
      <c r="N192" s="229" t="s">
        <v>42</v>
      </c>
      <c r="O192" s="92"/>
      <c r="P192" s="230">
        <f>O192*H192</f>
        <v>0</v>
      </c>
      <c r="Q192" s="230">
        <v>0</v>
      </c>
      <c r="R192" s="230">
        <f>Q192*H192</f>
        <v>0</v>
      </c>
      <c r="S192" s="230">
        <v>0</v>
      </c>
      <c r="T192" s="231">
        <f>S192*H192</f>
        <v>0</v>
      </c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R192" s="232" t="s">
        <v>129</v>
      </c>
      <c r="AT192" s="232" t="s">
        <v>125</v>
      </c>
      <c r="AU192" s="232" t="s">
        <v>87</v>
      </c>
      <c r="AY192" s="18" t="s">
        <v>123</v>
      </c>
      <c r="BE192" s="233">
        <f>IF(N192="základní",J192,0)</f>
        <v>0</v>
      </c>
      <c r="BF192" s="233">
        <f>IF(N192="snížená",J192,0)</f>
        <v>0</v>
      </c>
      <c r="BG192" s="233">
        <f>IF(N192="zákl. přenesená",J192,0)</f>
        <v>0</v>
      </c>
      <c r="BH192" s="233">
        <f>IF(N192="sníž. přenesená",J192,0)</f>
        <v>0</v>
      </c>
      <c r="BI192" s="233">
        <f>IF(N192="nulová",J192,0)</f>
        <v>0</v>
      </c>
      <c r="BJ192" s="18" t="s">
        <v>85</v>
      </c>
      <c r="BK192" s="233">
        <f>ROUND(I192*H192,2)</f>
        <v>0</v>
      </c>
      <c r="BL192" s="18" t="s">
        <v>129</v>
      </c>
      <c r="BM192" s="232" t="s">
        <v>242</v>
      </c>
    </row>
    <row r="193" s="13" customFormat="1">
      <c r="A193" s="13"/>
      <c r="B193" s="234"/>
      <c r="C193" s="235"/>
      <c r="D193" s="236" t="s">
        <v>131</v>
      </c>
      <c r="E193" s="237" t="s">
        <v>1</v>
      </c>
      <c r="F193" s="238" t="s">
        <v>223</v>
      </c>
      <c r="G193" s="235"/>
      <c r="H193" s="239">
        <v>5.2999999999999998</v>
      </c>
      <c r="I193" s="240"/>
      <c r="J193" s="235"/>
      <c r="K193" s="235"/>
      <c r="L193" s="241"/>
      <c r="M193" s="242"/>
      <c r="N193" s="243"/>
      <c r="O193" s="243"/>
      <c r="P193" s="243"/>
      <c r="Q193" s="243"/>
      <c r="R193" s="243"/>
      <c r="S193" s="243"/>
      <c r="T193" s="244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45" t="s">
        <v>131</v>
      </c>
      <c r="AU193" s="245" t="s">
        <v>87</v>
      </c>
      <c r="AV193" s="13" t="s">
        <v>87</v>
      </c>
      <c r="AW193" s="13" t="s">
        <v>32</v>
      </c>
      <c r="AX193" s="13" t="s">
        <v>77</v>
      </c>
      <c r="AY193" s="245" t="s">
        <v>123</v>
      </c>
    </row>
    <row r="194" s="13" customFormat="1">
      <c r="A194" s="13"/>
      <c r="B194" s="234"/>
      <c r="C194" s="235"/>
      <c r="D194" s="236" t="s">
        <v>131</v>
      </c>
      <c r="E194" s="237" t="s">
        <v>1</v>
      </c>
      <c r="F194" s="238" t="s">
        <v>224</v>
      </c>
      <c r="G194" s="235"/>
      <c r="H194" s="239">
        <v>850</v>
      </c>
      <c r="I194" s="240"/>
      <c r="J194" s="235"/>
      <c r="K194" s="235"/>
      <c r="L194" s="241"/>
      <c r="M194" s="242"/>
      <c r="N194" s="243"/>
      <c r="O194" s="243"/>
      <c r="P194" s="243"/>
      <c r="Q194" s="243"/>
      <c r="R194" s="243"/>
      <c r="S194" s="243"/>
      <c r="T194" s="244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45" t="s">
        <v>131</v>
      </c>
      <c r="AU194" s="245" t="s">
        <v>87</v>
      </c>
      <c r="AV194" s="13" t="s">
        <v>87</v>
      </c>
      <c r="AW194" s="13" t="s">
        <v>32</v>
      </c>
      <c r="AX194" s="13" t="s">
        <v>77</v>
      </c>
      <c r="AY194" s="245" t="s">
        <v>123</v>
      </c>
    </row>
    <row r="195" s="14" customFormat="1">
      <c r="A195" s="14"/>
      <c r="B195" s="246"/>
      <c r="C195" s="247"/>
      <c r="D195" s="236" t="s">
        <v>131</v>
      </c>
      <c r="E195" s="248" t="s">
        <v>1</v>
      </c>
      <c r="F195" s="249" t="s">
        <v>139</v>
      </c>
      <c r="G195" s="247"/>
      <c r="H195" s="250">
        <v>855.29999999999995</v>
      </c>
      <c r="I195" s="251"/>
      <c r="J195" s="247"/>
      <c r="K195" s="247"/>
      <c r="L195" s="252"/>
      <c r="M195" s="253"/>
      <c r="N195" s="254"/>
      <c r="O195" s="254"/>
      <c r="P195" s="254"/>
      <c r="Q195" s="254"/>
      <c r="R195" s="254"/>
      <c r="S195" s="254"/>
      <c r="T195" s="255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T195" s="256" t="s">
        <v>131</v>
      </c>
      <c r="AU195" s="256" t="s">
        <v>87</v>
      </c>
      <c r="AV195" s="14" t="s">
        <v>129</v>
      </c>
      <c r="AW195" s="14" t="s">
        <v>32</v>
      </c>
      <c r="AX195" s="14" t="s">
        <v>85</v>
      </c>
      <c r="AY195" s="256" t="s">
        <v>123</v>
      </c>
    </row>
    <row r="196" s="2" customFormat="1" ht="24.15" customHeight="1">
      <c r="A196" s="39"/>
      <c r="B196" s="40"/>
      <c r="C196" s="220" t="s">
        <v>243</v>
      </c>
      <c r="D196" s="220" t="s">
        <v>125</v>
      </c>
      <c r="E196" s="221" t="s">
        <v>244</v>
      </c>
      <c r="F196" s="222" t="s">
        <v>245</v>
      </c>
      <c r="G196" s="223" t="s">
        <v>128</v>
      </c>
      <c r="H196" s="224">
        <v>18.399999999999999</v>
      </c>
      <c r="I196" s="225"/>
      <c r="J196" s="226">
        <f>ROUND(I196*H196,2)</f>
        <v>0</v>
      </c>
      <c r="K196" s="227"/>
      <c r="L196" s="45"/>
      <c r="M196" s="228" t="s">
        <v>1</v>
      </c>
      <c r="N196" s="229" t="s">
        <v>42</v>
      </c>
      <c r="O196" s="92"/>
      <c r="P196" s="230">
        <f>O196*H196</f>
        <v>0</v>
      </c>
      <c r="Q196" s="230">
        <v>0</v>
      </c>
      <c r="R196" s="230">
        <f>Q196*H196</f>
        <v>0</v>
      </c>
      <c r="S196" s="230">
        <v>0</v>
      </c>
      <c r="T196" s="231">
        <f>S196*H196</f>
        <v>0</v>
      </c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R196" s="232" t="s">
        <v>129</v>
      </c>
      <c r="AT196" s="232" t="s">
        <v>125</v>
      </c>
      <c r="AU196" s="232" t="s">
        <v>87</v>
      </c>
      <c r="AY196" s="18" t="s">
        <v>123</v>
      </c>
      <c r="BE196" s="233">
        <f>IF(N196="základní",J196,0)</f>
        <v>0</v>
      </c>
      <c r="BF196" s="233">
        <f>IF(N196="snížená",J196,0)</f>
        <v>0</v>
      </c>
      <c r="BG196" s="233">
        <f>IF(N196="zákl. přenesená",J196,0)</f>
        <v>0</v>
      </c>
      <c r="BH196" s="233">
        <f>IF(N196="sníž. přenesená",J196,0)</f>
        <v>0</v>
      </c>
      <c r="BI196" s="233">
        <f>IF(N196="nulová",J196,0)</f>
        <v>0</v>
      </c>
      <c r="BJ196" s="18" t="s">
        <v>85</v>
      </c>
      <c r="BK196" s="233">
        <f>ROUND(I196*H196,2)</f>
        <v>0</v>
      </c>
      <c r="BL196" s="18" t="s">
        <v>129</v>
      </c>
      <c r="BM196" s="232" t="s">
        <v>246</v>
      </c>
    </row>
    <row r="197" s="2" customFormat="1">
      <c r="A197" s="39"/>
      <c r="B197" s="40"/>
      <c r="C197" s="41"/>
      <c r="D197" s="236" t="s">
        <v>144</v>
      </c>
      <c r="E197" s="41"/>
      <c r="F197" s="257" t="s">
        <v>152</v>
      </c>
      <c r="G197" s="41"/>
      <c r="H197" s="41"/>
      <c r="I197" s="258"/>
      <c r="J197" s="41"/>
      <c r="K197" s="41"/>
      <c r="L197" s="45"/>
      <c r="M197" s="259"/>
      <c r="N197" s="260"/>
      <c r="O197" s="92"/>
      <c r="P197" s="92"/>
      <c r="Q197" s="92"/>
      <c r="R197" s="92"/>
      <c r="S197" s="92"/>
      <c r="T197" s="93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T197" s="18" t="s">
        <v>144</v>
      </c>
      <c r="AU197" s="18" t="s">
        <v>87</v>
      </c>
    </row>
    <row r="198" s="15" customFormat="1">
      <c r="A198" s="15"/>
      <c r="B198" s="261"/>
      <c r="C198" s="262"/>
      <c r="D198" s="236" t="s">
        <v>131</v>
      </c>
      <c r="E198" s="263" t="s">
        <v>1</v>
      </c>
      <c r="F198" s="264" t="s">
        <v>234</v>
      </c>
      <c r="G198" s="262"/>
      <c r="H198" s="263" t="s">
        <v>1</v>
      </c>
      <c r="I198" s="265"/>
      <c r="J198" s="262"/>
      <c r="K198" s="262"/>
      <c r="L198" s="266"/>
      <c r="M198" s="267"/>
      <c r="N198" s="268"/>
      <c r="O198" s="268"/>
      <c r="P198" s="268"/>
      <c r="Q198" s="268"/>
      <c r="R198" s="268"/>
      <c r="S198" s="268"/>
      <c r="T198" s="269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T198" s="270" t="s">
        <v>131</v>
      </c>
      <c r="AU198" s="270" t="s">
        <v>87</v>
      </c>
      <c r="AV198" s="15" t="s">
        <v>85</v>
      </c>
      <c r="AW198" s="15" t="s">
        <v>32</v>
      </c>
      <c r="AX198" s="15" t="s">
        <v>77</v>
      </c>
      <c r="AY198" s="270" t="s">
        <v>123</v>
      </c>
    </row>
    <row r="199" s="13" customFormat="1">
      <c r="A199" s="13"/>
      <c r="B199" s="234"/>
      <c r="C199" s="235"/>
      <c r="D199" s="236" t="s">
        <v>131</v>
      </c>
      <c r="E199" s="237" t="s">
        <v>1</v>
      </c>
      <c r="F199" s="238" t="s">
        <v>235</v>
      </c>
      <c r="G199" s="235"/>
      <c r="H199" s="239">
        <v>2.5</v>
      </c>
      <c r="I199" s="240"/>
      <c r="J199" s="235"/>
      <c r="K199" s="235"/>
      <c r="L199" s="241"/>
      <c r="M199" s="242"/>
      <c r="N199" s="243"/>
      <c r="O199" s="243"/>
      <c r="P199" s="243"/>
      <c r="Q199" s="243"/>
      <c r="R199" s="243"/>
      <c r="S199" s="243"/>
      <c r="T199" s="244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245" t="s">
        <v>131</v>
      </c>
      <c r="AU199" s="245" t="s">
        <v>87</v>
      </c>
      <c r="AV199" s="13" t="s">
        <v>87</v>
      </c>
      <c r="AW199" s="13" t="s">
        <v>32</v>
      </c>
      <c r="AX199" s="13" t="s">
        <v>77</v>
      </c>
      <c r="AY199" s="245" t="s">
        <v>123</v>
      </c>
    </row>
    <row r="200" s="13" customFormat="1">
      <c r="A200" s="13"/>
      <c r="B200" s="234"/>
      <c r="C200" s="235"/>
      <c r="D200" s="236" t="s">
        <v>131</v>
      </c>
      <c r="E200" s="237" t="s">
        <v>1</v>
      </c>
      <c r="F200" s="238" t="s">
        <v>147</v>
      </c>
      <c r="G200" s="235"/>
      <c r="H200" s="239">
        <v>15.9</v>
      </c>
      <c r="I200" s="240"/>
      <c r="J200" s="235"/>
      <c r="K200" s="235"/>
      <c r="L200" s="241"/>
      <c r="M200" s="242"/>
      <c r="N200" s="243"/>
      <c r="O200" s="243"/>
      <c r="P200" s="243"/>
      <c r="Q200" s="243"/>
      <c r="R200" s="243"/>
      <c r="S200" s="243"/>
      <c r="T200" s="244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245" t="s">
        <v>131</v>
      </c>
      <c r="AU200" s="245" t="s">
        <v>87</v>
      </c>
      <c r="AV200" s="13" t="s">
        <v>87</v>
      </c>
      <c r="AW200" s="13" t="s">
        <v>32</v>
      </c>
      <c r="AX200" s="13" t="s">
        <v>77</v>
      </c>
      <c r="AY200" s="245" t="s">
        <v>123</v>
      </c>
    </row>
    <row r="201" s="14" customFormat="1">
      <c r="A201" s="14"/>
      <c r="B201" s="246"/>
      <c r="C201" s="247"/>
      <c r="D201" s="236" t="s">
        <v>131</v>
      </c>
      <c r="E201" s="248" t="s">
        <v>1</v>
      </c>
      <c r="F201" s="249" t="s">
        <v>139</v>
      </c>
      <c r="G201" s="247"/>
      <c r="H201" s="250">
        <v>18.399999999999999</v>
      </c>
      <c r="I201" s="251"/>
      <c r="J201" s="247"/>
      <c r="K201" s="247"/>
      <c r="L201" s="252"/>
      <c r="M201" s="253"/>
      <c r="N201" s="254"/>
      <c r="O201" s="254"/>
      <c r="P201" s="254"/>
      <c r="Q201" s="254"/>
      <c r="R201" s="254"/>
      <c r="S201" s="254"/>
      <c r="T201" s="255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T201" s="256" t="s">
        <v>131</v>
      </c>
      <c r="AU201" s="256" t="s">
        <v>87</v>
      </c>
      <c r="AV201" s="14" t="s">
        <v>129</v>
      </c>
      <c r="AW201" s="14" t="s">
        <v>32</v>
      </c>
      <c r="AX201" s="14" t="s">
        <v>85</v>
      </c>
      <c r="AY201" s="256" t="s">
        <v>123</v>
      </c>
    </row>
    <row r="202" s="2" customFormat="1" ht="16.5" customHeight="1">
      <c r="A202" s="39"/>
      <c r="B202" s="40"/>
      <c r="C202" s="220" t="s">
        <v>247</v>
      </c>
      <c r="D202" s="220" t="s">
        <v>125</v>
      </c>
      <c r="E202" s="221" t="s">
        <v>248</v>
      </c>
      <c r="F202" s="222" t="s">
        <v>249</v>
      </c>
      <c r="G202" s="223" t="s">
        <v>128</v>
      </c>
      <c r="H202" s="224">
        <v>18.399999999999999</v>
      </c>
      <c r="I202" s="225"/>
      <c r="J202" s="226">
        <f>ROUND(I202*H202,2)</f>
        <v>0</v>
      </c>
      <c r="K202" s="227"/>
      <c r="L202" s="45"/>
      <c r="M202" s="228" t="s">
        <v>1</v>
      </c>
      <c r="N202" s="229" t="s">
        <v>42</v>
      </c>
      <c r="O202" s="92"/>
      <c r="P202" s="230">
        <f>O202*H202</f>
        <v>0</v>
      </c>
      <c r="Q202" s="230">
        <v>0</v>
      </c>
      <c r="R202" s="230">
        <f>Q202*H202</f>
        <v>0</v>
      </c>
      <c r="S202" s="230">
        <v>0</v>
      </c>
      <c r="T202" s="231">
        <f>S202*H202</f>
        <v>0</v>
      </c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R202" s="232" t="s">
        <v>129</v>
      </c>
      <c r="AT202" s="232" t="s">
        <v>125</v>
      </c>
      <c r="AU202" s="232" t="s">
        <v>87</v>
      </c>
      <c r="AY202" s="18" t="s">
        <v>123</v>
      </c>
      <c r="BE202" s="233">
        <f>IF(N202="základní",J202,0)</f>
        <v>0</v>
      </c>
      <c r="BF202" s="233">
        <f>IF(N202="snížená",J202,0)</f>
        <v>0</v>
      </c>
      <c r="BG202" s="233">
        <f>IF(N202="zákl. přenesená",J202,0)</f>
        <v>0</v>
      </c>
      <c r="BH202" s="233">
        <f>IF(N202="sníž. přenesená",J202,0)</f>
        <v>0</v>
      </c>
      <c r="BI202" s="233">
        <f>IF(N202="nulová",J202,0)</f>
        <v>0</v>
      </c>
      <c r="BJ202" s="18" t="s">
        <v>85</v>
      </c>
      <c r="BK202" s="233">
        <f>ROUND(I202*H202,2)</f>
        <v>0</v>
      </c>
      <c r="BL202" s="18" t="s">
        <v>129</v>
      </c>
      <c r="BM202" s="232" t="s">
        <v>250</v>
      </c>
    </row>
    <row r="203" s="2" customFormat="1">
      <c r="A203" s="39"/>
      <c r="B203" s="40"/>
      <c r="C203" s="41"/>
      <c r="D203" s="236" t="s">
        <v>144</v>
      </c>
      <c r="E203" s="41"/>
      <c r="F203" s="257" t="s">
        <v>251</v>
      </c>
      <c r="G203" s="41"/>
      <c r="H203" s="41"/>
      <c r="I203" s="258"/>
      <c r="J203" s="41"/>
      <c r="K203" s="41"/>
      <c r="L203" s="45"/>
      <c r="M203" s="259"/>
      <c r="N203" s="260"/>
      <c r="O203" s="92"/>
      <c r="P203" s="92"/>
      <c r="Q203" s="92"/>
      <c r="R203" s="92"/>
      <c r="S203" s="92"/>
      <c r="T203" s="93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T203" s="18" t="s">
        <v>144</v>
      </c>
      <c r="AU203" s="18" t="s">
        <v>87</v>
      </c>
    </row>
    <row r="204" s="15" customFormat="1">
      <c r="A204" s="15"/>
      <c r="B204" s="261"/>
      <c r="C204" s="262"/>
      <c r="D204" s="236" t="s">
        <v>131</v>
      </c>
      <c r="E204" s="263" t="s">
        <v>1</v>
      </c>
      <c r="F204" s="264" t="s">
        <v>234</v>
      </c>
      <c r="G204" s="262"/>
      <c r="H204" s="263" t="s">
        <v>1</v>
      </c>
      <c r="I204" s="265"/>
      <c r="J204" s="262"/>
      <c r="K204" s="262"/>
      <c r="L204" s="266"/>
      <c r="M204" s="267"/>
      <c r="N204" s="268"/>
      <c r="O204" s="268"/>
      <c r="P204" s="268"/>
      <c r="Q204" s="268"/>
      <c r="R204" s="268"/>
      <c r="S204" s="268"/>
      <c r="T204" s="269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T204" s="270" t="s">
        <v>131</v>
      </c>
      <c r="AU204" s="270" t="s">
        <v>87</v>
      </c>
      <c r="AV204" s="15" t="s">
        <v>85</v>
      </c>
      <c r="AW204" s="15" t="s">
        <v>32</v>
      </c>
      <c r="AX204" s="15" t="s">
        <v>77</v>
      </c>
      <c r="AY204" s="270" t="s">
        <v>123</v>
      </c>
    </row>
    <row r="205" s="13" customFormat="1">
      <c r="A205" s="13"/>
      <c r="B205" s="234"/>
      <c r="C205" s="235"/>
      <c r="D205" s="236" t="s">
        <v>131</v>
      </c>
      <c r="E205" s="237" t="s">
        <v>1</v>
      </c>
      <c r="F205" s="238" t="s">
        <v>235</v>
      </c>
      <c r="G205" s="235"/>
      <c r="H205" s="239">
        <v>2.5</v>
      </c>
      <c r="I205" s="240"/>
      <c r="J205" s="235"/>
      <c r="K205" s="235"/>
      <c r="L205" s="241"/>
      <c r="M205" s="242"/>
      <c r="N205" s="243"/>
      <c r="O205" s="243"/>
      <c r="P205" s="243"/>
      <c r="Q205" s="243"/>
      <c r="R205" s="243"/>
      <c r="S205" s="243"/>
      <c r="T205" s="244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T205" s="245" t="s">
        <v>131</v>
      </c>
      <c r="AU205" s="245" t="s">
        <v>87</v>
      </c>
      <c r="AV205" s="13" t="s">
        <v>87</v>
      </c>
      <c r="AW205" s="13" t="s">
        <v>32</v>
      </c>
      <c r="AX205" s="13" t="s">
        <v>77</v>
      </c>
      <c r="AY205" s="245" t="s">
        <v>123</v>
      </c>
    </row>
    <row r="206" s="13" customFormat="1">
      <c r="A206" s="13"/>
      <c r="B206" s="234"/>
      <c r="C206" s="235"/>
      <c r="D206" s="236" t="s">
        <v>131</v>
      </c>
      <c r="E206" s="237" t="s">
        <v>1</v>
      </c>
      <c r="F206" s="238" t="s">
        <v>147</v>
      </c>
      <c r="G206" s="235"/>
      <c r="H206" s="239">
        <v>15.9</v>
      </c>
      <c r="I206" s="240"/>
      <c r="J206" s="235"/>
      <c r="K206" s="235"/>
      <c r="L206" s="241"/>
      <c r="M206" s="242"/>
      <c r="N206" s="243"/>
      <c r="O206" s="243"/>
      <c r="P206" s="243"/>
      <c r="Q206" s="243"/>
      <c r="R206" s="243"/>
      <c r="S206" s="243"/>
      <c r="T206" s="244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45" t="s">
        <v>131</v>
      </c>
      <c r="AU206" s="245" t="s">
        <v>87</v>
      </c>
      <c r="AV206" s="13" t="s">
        <v>87</v>
      </c>
      <c r="AW206" s="13" t="s">
        <v>32</v>
      </c>
      <c r="AX206" s="13" t="s">
        <v>77</v>
      </c>
      <c r="AY206" s="245" t="s">
        <v>123</v>
      </c>
    </row>
    <row r="207" s="14" customFormat="1">
      <c r="A207" s="14"/>
      <c r="B207" s="246"/>
      <c r="C207" s="247"/>
      <c r="D207" s="236" t="s">
        <v>131</v>
      </c>
      <c r="E207" s="248" t="s">
        <v>1</v>
      </c>
      <c r="F207" s="249" t="s">
        <v>139</v>
      </c>
      <c r="G207" s="247"/>
      <c r="H207" s="250">
        <v>18.399999999999999</v>
      </c>
      <c r="I207" s="251"/>
      <c r="J207" s="247"/>
      <c r="K207" s="247"/>
      <c r="L207" s="252"/>
      <c r="M207" s="253"/>
      <c r="N207" s="254"/>
      <c r="O207" s="254"/>
      <c r="P207" s="254"/>
      <c r="Q207" s="254"/>
      <c r="R207" s="254"/>
      <c r="S207" s="254"/>
      <c r="T207" s="255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T207" s="256" t="s">
        <v>131</v>
      </c>
      <c r="AU207" s="256" t="s">
        <v>87</v>
      </c>
      <c r="AV207" s="14" t="s">
        <v>129</v>
      </c>
      <c r="AW207" s="14" t="s">
        <v>32</v>
      </c>
      <c r="AX207" s="14" t="s">
        <v>85</v>
      </c>
      <c r="AY207" s="256" t="s">
        <v>123</v>
      </c>
    </row>
    <row r="208" s="2" customFormat="1" ht="21.75" customHeight="1">
      <c r="A208" s="39"/>
      <c r="B208" s="40"/>
      <c r="C208" s="220" t="s">
        <v>252</v>
      </c>
      <c r="D208" s="220" t="s">
        <v>125</v>
      </c>
      <c r="E208" s="221" t="s">
        <v>253</v>
      </c>
      <c r="F208" s="222" t="s">
        <v>254</v>
      </c>
      <c r="G208" s="223" t="s">
        <v>128</v>
      </c>
      <c r="H208" s="224">
        <v>18.399999999999999</v>
      </c>
      <c r="I208" s="225"/>
      <c r="J208" s="226">
        <f>ROUND(I208*H208,2)</f>
        <v>0</v>
      </c>
      <c r="K208" s="227"/>
      <c r="L208" s="45"/>
      <c r="M208" s="228" t="s">
        <v>1</v>
      </c>
      <c r="N208" s="229" t="s">
        <v>42</v>
      </c>
      <c r="O208" s="92"/>
      <c r="P208" s="230">
        <f>O208*H208</f>
        <v>0</v>
      </c>
      <c r="Q208" s="230">
        <v>0</v>
      </c>
      <c r="R208" s="230">
        <f>Q208*H208</f>
        <v>0</v>
      </c>
      <c r="S208" s="230">
        <v>0</v>
      </c>
      <c r="T208" s="231">
        <f>S208*H208</f>
        <v>0</v>
      </c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R208" s="232" t="s">
        <v>129</v>
      </c>
      <c r="AT208" s="232" t="s">
        <v>125</v>
      </c>
      <c r="AU208" s="232" t="s">
        <v>87</v>
      </c>
      <c r="AY208" s="18" t="s">
        <v>123</v>
      </c>
      <c r="BE208" s="233">
        <f>IF(N208="základní",J208,0)</f>
        <v>0</v>
      </c>
      <c r="BF208" s="233">
        <f>IF(N208="snížená",J208,0)</f>
        <v>0</v>
      </c>
      <c r="BG208" s="233">
        <f>IF(N208="zákl. přenesená",J208,0)</f>
        <v>0</v>
      </c>
      <c r="BH208" s="233">
        <f>IF(N208="sníž. přenesená",J208,0)</f>
        <v>0</v>
      </c>
      <c r="BI208" s="233">
        <f>IF(N208="nulová",J208,0)</f>
        <v>0</v>
      </c>
      <c r="BJ208" s="18" t="s">
        <v>85</v>
      </c>
      <c r="BK208" s="233">
        <f>ROUND(I208*H208,2)</f>
        <v>0</v>
      </c>
      <c r="BL208" s="18" t="s">
        <v>129</v>
      </c>
      <c r="BM208" s="232" t="s">
        <v>255</v>
      </c>
    </row>
    <row r="209" s="2" customFormat="1">
      <c r="A209" s="39"/>
      <c r="B209" s="40"/>
      <c r="C209" s="41"/>
      <c r="D209" s="236" t="s">
        <v>144</v>
      </c>
      <c r="E209" s="41"/>
      <c r="F209" s="257" t="s">
        <v>251</v>
      </c>
      <c r="G209" s="41"/>
      <c r="H209" s="41"/>
      <c r="I209" s="258"/>
      <c r="J209" s="41"/>
      <c r="K209" s="41"/>
      <c r="L209" s="45"/>
      <c r="M209" s="259"/>
      <c r="N209" s="260"/>
      <c r="O209" s="92"/>
      <c r="P209" s="92"/>
      <c r="Q209" s="92"/>
      <c r="R209" s="92"/>
      <c r="S209" s="92"/>
      <c r="T209" s="93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T209" s="18" t="s">
        <v>144</v>
      </c>
      <c r="AU209" s="18" t="s">
        <v>87</v>
      </c>
    </row>
    <row r="210" s="15" customFormat="1">
      <c r="A210" s="15"/>
      <c r="B210" s="261"/>
      <c r="C210" s="262"/>
      <c r="D210" s="236" t="s">
        <v>131</v>
      </c>
      <c r="E210" s="263" t="s">
        <v>1</v>
      </c>
      <c r="F210" s="264" t="s">
        <v>234</v>
      </c>
      <c r="G210" s="262"/>
      <c r="H210" s="263" t="s">
        <v>1</v>
      </c>
      <c r="I210" s="265"/>
      <c r="J210" s="262"/>
      <c r="K210" s="262"/>
      <c r="L210" s="266"/>
      <c r="M210" s="267"/>
      <c r="N210" s="268"/>
      <c r="O210" s="268"/>
      <c r="P210" s="268"/>
      <c r="Q210" s="268"/>
      <c r="R210" s="268"/>
      <c r="S210" s="268"/>
      <c r="T210" s="269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T210" s="270" t="s">
        <v>131</v>
      </c>
      <c r="AU210" s="270" t="s">
        <v>87</v>
      </c>
      <c r="AV210" s="15" t="s">
        <v>85</v>
      </c>
      <c r="AW210" s="15" t="s">
        <v>32</v>
      </c>
      <c r="AX210" s="15" t="s">
        <v>77</v>
      </c>
      <c r="AY210" s="270" t="s">
        <v>123</v>
      </c>
    </row>
    <row r="211" s="13" customFormat="1">
      <c r="A211" s="13"/>
      <c r="B211" s="234"/>
      <c r="C211" s="235"/>
      <c r="D211" s="236" t="s">
        <v>131</v>
      </c>
      <c r="E211" s="237" t="s">
        <v>1</v>
      </c>
      <c r="F211" s="238" t="s">
        <v>235</v>
      </c>
      <c r="G211" s="235"/>
      <c r="H211" s="239">
        <v>2.5</v>
      </c>
      <c r="I211" s="240"/>
      <c r="J211" s="235"/>
      <c r="K211" s="235"/>
      <c r="L211" s="241"/>
      <c r="M211" s="242"/>
      <c r="N211" s="243"/>
      <c r="O211" s="243"/>
      <c r="P211" s="243"/>
      <c r="Q211" s="243"/>
      <c r="R211" s="243"/>
      <c r="S211" s="243"/>
      <c r="T211" s="244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T211" s="245" t="s">
        <v>131</v>
      </c>
      <c r="AU211" s="245" t="s">
        <v>87</v>
      </c>
      <c r="AV211" s="13" t="s">
        <v>87</v>
      </c>
      <c r="AW211" s="13" t="s">
        <v>32</v>
      </c>
      <c r="AX211" s="13" t="s">
        <v>77</v>
      </c>
      <c r="AY211" s="245" t="s">
        <v>123</v>
      </c>
    </row>
    <row r="212" s="13" customFormat="1">
      <c r="A212" s="13"/>
      <c r="B212" s="234"/>
      <c r="C212" s="235"/>
      <c r="D212" s="236" t="s">
        <v>131</v>
      </c>
      <c r="E212" s="237" t="s">
        <v>1</v>
      </c>
      <c r="F212" s="238" t="s">
        <v>147</v>
      </c>
      <c r="G212" s="235"/>
      <c r="H212" s="239">
        <v>15.9</v>
      </c>
      <c r="I212" s="240"/>
      <c r="J212" s="235"/>
      <c r="K212" s="235"/>
      <c r="L212" s="241"/>
      <c r="M212" s="242"/>
      <c r="N212" s="243"/>
      <c r="O212" s="243"/>
      <c r="P212" s="243"/>
      <c r="Q212" s="243"/>
      <c r="R212" s="243"/>
      <c r="S212" s="243"/>
      <c r="T212" s="244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T212" s="245" t="s">
        <v>131</v>
      </c>
      <c r="AU212" s="245" t="s">
        <v>87</v>
      </c>
      <c r="AV212" s="13" t="s">
        <v>87</v>
      </c>
      <c r="AW212" s="13" t="s">
        <v>32</v>
      </c>
      <c r="AX212" s="13" t="s">
        <v>77</v>
      </c>
      <c r="AY212" s="245" t="s">
        <v>123</v>
      </c>
    </row>
    <row r="213" s="14" customFormat="1">
      <c r="A213" s="14"/>
      <c r="B213" s="246"/>
      <c r="C213" s="247"/>
      <c r="D213" s="236" t="s">
        <v>131</v>
      </c>
      <c r="E213" s="248" t="s">
        <v>1</v>
      </c>
      <c r="F213" s="249" t="s">
        <v>139</v>
      </c>
      <c r="G213" s="247"/>
      <c r="H213" s="250">
        <v>18.399999999999999</v>
      </c>
      <c r="I213" s="251"/>
      <c r="J213" s="247"/>
      <c r="K213" s="247"/>
      <c r="L213" s="252"/>
      <c r="M213" s="253"/>
      <c r="N213" s="254"/>
      <c r="O213" s="254"/>
      <c r="P213" s="254"/>
      <c r="Q213" s="254"/>
      <c r="R213" s="254"/>
      <c r="S213" s="254"/>
      <c r="T213" s="255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T213" s="256" t="s">
        <v>131</v>
      </c>
      <c r="AU213" s="256" t="s">
        <v>87</v>
      </c>
      <c r="AV213" s="14" t="s">
        <v>129</v>
      </c>
      <c r="AW213" s="14" t="s">
        <v>32</v>
      </c>
      <c r="AX213" s="14" t="s">
        <v>85</v>
      </c>
      <c r="AY213" s="256" t="s">
        <v>123</v>
      </c>
    </row>
    <row r="214" s="2" customFormat="1" ht="16.5" customHeight="1">
      <c r="A214" s="39"/>
      <c r="B214" s="40"/>
      <c r="C214" s="220" t="s">
        <v>256</v>
      </c>
      <c r="D214" s="220" t="s">
        <v>125</v>
      </c>
      <c r="E214" s="221" t="s">
        <v>257</v>
      </c>
      <c r="F214" s="222" t="s">
        <v>258</v>
      </c>
      <c r="G214" s="223" t="s">
        <v>128</v>
      </c>
      <c r="H214" s="224">
        <v>965.5</v>
      </c>
      <c r="I214" s="225"/>
      <c r="J214" s="226">
        <f>ROUND(I214*H214,2)</f>
        <v>0</v>
      </c>
      <c r="K214" s="227"/>
      <c r="L214" s="45"/>
      <c r="M214" s="228" t="s">
        <v>1</v>
      </c>
      <c r="N214" s="229" t="s">
        <v>42</v>
      </c>
      <c r="O214" s="92"/>
      <c r="P214" s="230">
        <f>O214*H214</f>
        <v>0</v>
      </c>
      <c r="Q214" s="230">
        <v>0</v>
      </c>
      <c r="R214" s="230">
        <f>Q214*H214</f>
        <v>0</v>
      </c>
      <c r="S214" s="230">
        <v>0</v>
      </c>
      <c r="T214" s="231">
        <f>S214*H214</f>
        <v>0</v>
      </c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R214" s="232" t="s">
        <v>129</v>
      </c>
      <c r="AT214" s="232" t="s">
        <v>125</v>
      </c>
      <c r="AU214" s="232" t="s">
        <v>87</v>
      </c>
      <c r="AY214" s="18" t="s">
        <v>123</v>
      </c>
      <c r="BE214" s="233">
        <f>IF(N214="základní",J214,0)</f>
        <v>0</v>
      </c>
      <c r="BF214" s="233">
        <f>IF(N214="snížená",J214,0)</f>
        <v>0</v>
      </c>
      <c r="BG214" s="233">
        <f>IF(N214="zákl. přenesená",J214,0)</f>
        <v>0</v>
      </c>
      <c r="BH214" s="233">
        <f>IF(N214="sníž. přenesená",J214,0)</f>
        <v>0</v>
      </c>
      <c r="BI214" s="233">
        <f>IF(N214="nulová",J214,0)</f>
        <v>0</v>
      </c>
      <c r="BJ214" s="18" t="s">
        <v>85</v>
      </c>
      <c r="BK214" s="233">
        <f>ROUND(I214*H214,2)</f>
        <v>0</v>
      </c>
      <c r="BL214" s="18" t="s">
        <v>129</v>
      </c>
      <c r="BM214" s="232" t="s">
        <v>259</v>
      </c>
    </row>
    <row r="215" s="13" customFormat="1">
      <c r="A215" s="13"/>
      <c r="B215" s="234"/>
      <c r="C215" s="235"/>
      <c r="D215" s="236" t="s">
        <v>131</v>
      </c>
      <c r="E215" s="237" t="s">
        <v>1</v>
      </c>
      <c r="F215" s="238" t="s">
        <v>229</v>
      </c>
      <c r="G215" s="235"/>
      <c r="H215" s="239">
        <v>110.2</v>
      </c>
      <c r="I215" s="240"/>
      <c r="J215" s="235"/>
      <c r="K215" s="235"/>
      <c r="L215" s="241"/>
      <c r="M215" s="242"/>
      <c r="N215" s="243"/>
      <c r="O215" s="243"/>
      <c r="P215" s="243"/>
      <c r="Q215" s="243"/>
      <c r="R215" s="243"/>
      <c r="S215" s="243"/>
      <c r="T215" s="244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T215" s="245" t="s">
        <v>131</v>
      </c>
      <c r="AU215" s="245" t="s">
        <v>87</v>
      </c>
      <c r="AV215" s="13" t="s">
        <v>87</v>
      </c>
      <c r="AW215" s="13" t="s">
        <v>32</v>
      </c>
      <c r="AX215" s="13" t="s">
        <v>77</v>
      </c>
      <c r="AY215" s="245" t="s">
        <v>123</v>
      </c>
    </row>
    <row r="216" s="13" customFormat="1">
      <c r="A216" s="13"/>
      <c r="B216" s="234"/>
      <c r="C216" s="235"/>
      <c r="D216" s="236" t="s">
        <v>131</v>
      </c>
      <c r="E216" s="237" t="s">
        <v>1</v>
      </c>
      <c r="F216" s="238" t="s">
        <v>223</v>
      </c>
      <c r="G216" s="235"/>
      <c r="H216" s="239">
        <v>5.2999999999999998</v>
      </c>
      <c r="I216" s="240"/>
      <c r="J216" s="235"/>
      <c r="K216" s="235"/>
      <c r="L216" s="241"/>
      <c r="M216" s="242"/>
      <c r="N216" s="243"/>
      <c r="O216" s="243"/>
      <c r="P216" s="243"/>
      <c r="Q216" s="243"/>
      <c r="R216" s="243"/>
      <c r="S216" s="243"/>
      <c r="T216" s="244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245" t="s">
        <v>131</v>
      </c>
      <c r="AU216" s="245" t="s">
        <v>87</v>
      </c>
      <c r="AV216" s="13" t="s">
        <v>87</v>
      </c>
      <c r="AW216" s="13" t="s">
        <v>32</v>
      </c>
      <c r="AX216" s="13" t="s">
        <v>77</v>
      </c>
      <c r="AY216" s="245" t="s">
        <v>123</v>
      </c>
    </row>
    <row r="217" s="13" customFormat="1">
      <c r="A217" s="13"/>
      <c r="B217" s="234"/>
      <c r="C217" s="235"/>
      <c r="D217" s="236" t="s">
        <v>131</v>
      </c>
      <c r="E217" s="237" t="s">
        <v>1</v>
      </c>
      <c r="F217" s="238" t="s">
        <v>224</v>
      </c>
      <c r="G217" s="235"/>
      <c r="H217" s="239">
        <v>850</v>
      </c>
      <c r="I217" s="240"/>
      <c r="J217" s="235"/>
      <c r="K217" s="235"/>
      <c r="L217" s="241"/>
      <c r="M217" s="242"/>
      <c r="N217" s="243"/>
      <c r="O217" s="243"/>
      <c r="P217" s="243"/>
      <c r="Q217" s="243"/>
      <c r="R217" s="243"/>
      <c r="S217" s="243"/>
      <c r="T217" s="244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T217" s="245" t="s">
        <v>131</v>
      </c>
      <c r="AU217" s="245" t="s">
        <v>87</v>
      </c>
      <c r="AV217" s="13" t="s">
        <v>87</v>
      </c>
      <c r="AW217" s="13" t="s">
        <v>32</v>
      </c>
      <c r="AX217" s="13" t="s">
        <v>77</v>
      </c>
      <c r="AY217" s="245" t="s">
        <v>123</v>
      </c>
    </row>
    <row r="218" s="14" customFormat="1">
      <c r="A218" s="14"/>
      <c r="B218" s="246"/>
      <c r="C218" s="247"/>
      <c r="D218" s="236" t="s">
        <v>131</v>
      </c>
      <c r="E218" s="248" t="s">
        <v>1</v>
      </c>
      <c r="F218" s="249" t="s">
        <v>139</v>
      </c>
      <c r="G218" s="247"/>
      <c r="H218" s="250">
        <v>965.5</v>
      </c>
      <c r="I218" s="251"/>
      <c r="J218" s="247"/>
      <c r="K218" s="247"/>
      <c r="L218" s="252"/>
      <c r="M218" s="253"/>
      <c r="N218" s="254"/>
      <c r="O218" s="254"/>
      <c r="P218" s="254"/>
      <c r="Q218" s="254"/>
      <c r="R218" s="254"/>
      <c r="S218" s="254"/>
      <c r="T218" s="255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T218" s="256" t="s">
        <v>131</v>
      </c>
      <c r="AU218" s="256" t="s">
        <v>87</v>
      </c>
      <c r="AV218" s="14" t="s">
        <v>129</v>
      </c>
      <c r="AW218" s="14" t="s">
        <v>32</v>
      </c>
      <c r="AX218" s="14" t="s">
        <v>85</v>
      </c>
      <c r="AY218" s="256" t="s">
        <v>123</v>
      </c>
    </row>
    <row r="219" s="2" customFormat="1" ht="24.15" customHeight="1">
      <c r="A219" s="39"/>
      <c r="B219" s="40"/>
      <c r="C219" s="220" t="s">
        <v>260</v>
      </c>
      <c r="D219" s="220" t="s">
        <v>125</v>
      </c>
      <c r="E219" s="221" t="s">
        <v>261</v>
      </c>
      <c r="F219" s="222" t="s">
        <v>262</v>
      </c>
      <c r="G219" s="223" t="s">
        <v>128</v>
      </c>
      <c r="H219" s="224">
        <v>18.399999999999999</v>
      </c>
      <c r="I219" s="225"/>
      <c r="J219" s="226">
        <f>ROUND(I219*H219,2)</f>
        <v>0</v>
      </c>
      <c r="K219" s="227"/>
      <c r="L219" s="45"/>
      <c r="M219" s="228" t="s">
        <v>1</v>
      </c>
      <c r="N219" s="229" t="s">
        <v>42</v>
      </c>
      <c r="O219" s="92"/>
      <c r="P219" s="230">
        <f>O219*H219</f>
        <v>0</v>
      </c>
      <c r="Q219" s="230">
        <v>0</v>
      </c>
      <c r="R219" s="230">
        <f>Q219*H219</f>
        <v>0</v>
      </c>
      <c r="S219" s="230">
        <v>0</v>
      </c>
      <c r="T219" s="231">
        <f>S219*H219</f>
        <v>0</v>
      </c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R219" s="232" t="s">
        <v>129</v>
      </c>
      <c r="AT219" s="232" t="s">
        <v>125</v>
      </c>
      <c r="AU219" s="232" t="s">
        <v>87</v>
      </c>
      <c r="AY219" s="18" t="s">
        <v>123</v>
      </c>
      <c r="BE219" s="233">
        <f>IF(N219="základní",J219,0)</f>
        <v>0</v>
      </c>
      <c r="BF219" s="233">
        <f>IF(N219="snížená",J219,0)</f>
        <v>0</v>
      </c>
      <c r="BG219" s="233">
        <f>IF(N219="zákl. přenesená",J219,0)</f>
        <v>0</v>
      </c>
      <c r="BH219" s="233">
        <f>IF(N219="sníž. přenesená",J219,0)</f>
        <v>0</v>
      </c>
      <c r="BI219" s="233">
        <f>IF(N219="nulová",J219,0)</f>
        <v>0</v>
      </c>
      <c r="BJ219" s="18" t="s">
        <v>85</v>
      </c>
      <c r="BK219" s="233">
        <f>ROUND(I219*H219,2)</f>
        <v>0</v>
      </c>
      <c r="BL219" s="18" t="s">
        <v>129</v>
      </c>
      <c r="BM219" s="232" t="s">
        <v>263</v>
      </c>
    </row>
    <row r="220" s="15" customFormat="1">
      <c r="A220" s="15"/>
      <c r="B220" s="261"/>
      <c r="C220" s="262"/>
      <c r="D220" s="236" t="s">
        <v>131</v>
      </c>
      <c r="E220" s="263" t="s">
        <v>1</v>
      </c>
      <c r="F220" s="264" t="s">
        <v>234</v>
      </c>
      <c r="G220" s="262"/>
      <c r="H220" s="263" t="s">
        <v>1</v>
      </c>
      <c r="I220" s="265"/>
      <c r="J220" s="262"/>
      <c r="K220" s="262"/>
      <c r="L220" s="266"/>
      <c r="M220" s="267"/>
      <c r="N220" s="268"/>
      <c r="O220" s="268"/>
      <c r="P220" s="268"/>
      <c r="Q220" s="268"/>
      <c r="R220" s="268"/>
      <c r="S220" s="268"/>
      <c r="T220" s="269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T220" s="270" t="s">
        <v>131</v>
      </c>
      <c r="AU220" s="270" t="s">
        <v>87</v>
      </c>
      <c r="AV220" s="15" t="s">
        <v>85</v>
      </c>
      <c r="AW220" s="15" t="s">
        <v>32</v>
      </c>
      <c r="AX220" s="15" t="s">
        <v>77</v>
      </c>
      <c r="AY220" s="270" t="s">
        <v>123</v>
      </c>
    </row>
    <row r="221" s="13" customFormat="1">
      <c r="A221" s="13"/>
      <c r="B221" s="234"/>
      <c r="C221" s="235"/>
      <c r="D221" s="236" t="s">
        <v>131</v>
      </c>
      <c r="E221" s="237" t="s">
        <v>1</v>
      </c>
      <c r="F221" s="238" t="s">
        <v>146</v>
      </c>
      <c r="G221" s="235"/>
      <c r="H221" s="239">
        <v>2.5</v>
      </c>
      <c r="I221" s="240"/>
      <c r="J221" s="235"/>
      <c r="K221" s="235"/>
      <c r="L221" s="241"/>
      <c r="M221" s="242"/>
      <c r="N221" s="243"/>
      <c r="O221" s="243"/>
      <c r="P221" s="243"/>
      <c r="Q221" s="243"/>
      <c r="R221" s="243"/>
      <c r="S221" s="243"/>
      <c r="T221" s="244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T221" s="245" t="s">
        <v>131</v>
      </c>
      <c r="AU221" s="245" t="s">
        <v>87</v>
      </c>
      <c r="AV221" s="13" t="s">
        <v>87</v>
      </c>
      <c r="AW221" s="13" t="s">
        <v>32</v>
      </c>
      <c r="AX221" s="13" t="s">
        <v>77</v>
      </c>
      <c r="AY221" s="245" t="s">
        <v>123</v>
      </c>
    </row>
    <row r="222" s="13" customFormat="1">
      <c r="A222" s="13"/>
      <c r="B222" s="234"/>
      <c r="C222" s="235"/>
      <c r="D222" s="236" t="s">
        <v>131</v>
      </c>
      <c r="E222" s="237" t="s">
        <v>1</v>
      </c>
      <c r="F222" s="238" t="s">
        <v>147</v>
      </c>
      <c r="G222" s="235"/>
      <c r="H222" s="239">
        <v>15.9</v>
      </c>
      <c r="I222" s="240"/>
      <c r="J222" s="235"/>
      <c r="K222" s="235"/>
      <c r="L222" s="241"/>
      <c r="M222" s="242"/>
      <c r="N222" s="243"/>
      <c r="O222" s="243"/>
      <c r="P222" s="243"/>
      <c r="Q222" s="243"/>
      <c r="R222" s="243"/>
      <c r="S222" s="243"/>
      <c r="T222" s="244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T222" s="245" t="s">
        <v>131</v>
      </c>
      <c r="AU222" s="245" t="s">
        <v>87</v>
      </c>
      <c r="AV222" s="13" t="s">
        <v>87</v>
      </c>
      <c r="AW222" s="13" t="s">
        <v>32</v>
      </c>
      <c r="AX222" s="13" t="s">
        <v>77</v>
      </c>
      <c r="AY222" s="245" t="s">
        <v>123</v>
      </c>
    </row>
    <row r="223" s="14" customFormat="1">
      <c r="A223" s="14"/>
      <c r="B223" s="246"/>
      <c r="C223" s="247"/>
      <c r="D223" s="236" t="s">
        <v>131</v>
      </c>
      <c r="E223" s="248" t="s">
        <v>1</v>
      </c>
      <c r="F223" s="249" t="s">
        <v>139</v>
      </c>
      <c r="G223" s="247"/>
      <c r="H223" s="250">
        <v>18.399999999999999</v>
      </c>
      <c r="I223" s="251"/>
      <c r="J223" s="247"/>
      <c r="K223" s="247"/>
      <c r="L223" s="252"/>
      <c r="M223" s="253"/>
      <c r="N223" s="254"/>
      <c r="O223" s="254"/>
      <c r="P223" s="254"/>
      <c r="Q223" s="254"/>
      <c r="R223" s="254"/>
      <c r="S223" s="254"/>
      <c r="T223" s="255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T223" s="256" t="s">
        <v>131</v>
      </c>
      <c r="AU223" s="256" t="s">
        <v>87</v>
      </c>
      <c r="AV223" s="14" t="s">
        <v>129</v>
      </c>
      <c r="AW223" s="14" t="s">
        <v>32</v>
      </c>
      <c r="AX223" s="14" t="s">
        <v>85</v>
      </c>
      <c r="AY223" s="256" t="s">
        <v>123</v>
      </c>
    </row>
    <row r="224" s="2" customFormat="1" ht="76.35" customHeight="1">
      <c r="A224" s="39"/>
      <c r="B224" s="40"/>
      <c r="C224" s="220" t="s">
        <v>264</v>
      </c>
      <c r="D224" s="220" t="s">
        <v>125</v>
      </c>
      <c r="E224" s="221" t="s">
        <v>265</v>
      </c>
      <c r="F224" s="222" t="s">
        <v>266</v>
      </c>
      <c r="G224" s="223" t="s">
        <v>128</v>
      </c>
      <c r="H224" s="224">
        <v>110.2</v>
      </c>
      <c r="I224" s="225"/>
      <c r="J224" s="226">
        <f>ROUND(I224*H224,2)</f>
        <v>0</v>
      </c>
      <c r="K224" s="227"/>
      <c r="L224" s="45"/>
      <c r="M224" s="228" t="s">
        <v>1</v>
      </c>
      <c r="N224" s="229" t="s">
        <v>42</v>
      </c>
      <c r="O224" s="92"/>
      <c r="P224" s="230">
        <f>O224*H224</f>
        <v>0</v>
      </c>
      <c r="Q224" s="230">
        <v>0.089219999999999994</v>
      </c>
      <c r="R224" s="230">
        <f>Q224*H224</f>
        <v>9.8320439999999998</v>
      </c>
      <c r="S224" s="230">
        <v>0</v>
      </c>
      <c r="T224" s="231">
        <f>S224*H224</f>
        <v>0</v>
      </c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R224" s="232" t="s">
        <v>129</v>
      </c>
      <c r="AT224" s="232" t="s">
        <v>125</v>
      </c>
      <c r="AU224" s="232" t="s">
        <v>87</v>
      </c>
      <c r="AY224" s="18" t="s">
        <v>123</v>
      </c>
      <c r="BE224" s="233">
        <f>IF(N224="základní",J224,0)</f>
        <v>0</v>
      </c>
      <c r="BF224" s="233">
        <f>IF(N224="snížená",J224,0)</f>
        <v>0</v>
      </c>
      <c r="BG224" s="233">
        <f>IF(N224="zákl. přenesená",J224,0)</f>
        <v>0</v>
      </c>
      <c r="BH224" s="233">
        <f>IF(N224="sníž. přenesená",J224,0)</f>
        <v>0</v>
      </c>
      <c r="BI224" s="233">
        <f>IF(N224="nulová",J224,0)</f>
        <v>0</v>
      </c>
      <c r="BJ224" s="18" t="s">
        <v>85</v>
      </c>
      <c r="BK224" s="233">
        <f>ROUND(I224*H224,2)</f>
        <v>0</v>
      </c>
      <c r="BL224" s="18" t="s">
        <v>129</v>
      </c>
      <c r="BM224" s="232" t="s">
        <v>267</v>
      </c>
    </row>
    <row r="225" s="13" customFormat="1">
      <c r="A225" s="13"/>
      <c r="B225" s="234"/>
      <c r="C225" s="235"/>
      <c r="D225" s="236" t="s">
        <v>131</v>
      </c>
      <c r="E225" s="237" t="s">
        <v>1</v>
      </c>
      <c r="F225" s="238" t="s">
        <v>268</v>
      </c>
      <c r="G225" s="235"/>
      <c r="H225" s="239">
        <v>108.40000000000001</v>
      </c>
      <c r="I225" s="240"/>
      <c r="J225" s="235"/>
      <c r="K225" s="235"/>
      <c r="L225" s="241"/>
      <c r="M225" s="242"/>
      <c r="N225" s="243"/>
      <c r="O225" s="243"/>
      <c r="P225" s="243"/>
      <c r="Q225" s="243"/>
      <c r="R225" s="243"/>
      <c r="S225" s="243"/>
      <c r="T225" s="244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T225" s="245" t="s">
        <v>131</v>
      </c>
      <c r="AU225" s="245" t="s">
        <v>87</v>
      </c>
      <c r="AV225" s="13" t="s">
        <v>87</v>
      </c>
      <c r="AW225" s="13" t="s">
        <v>32</v>
      </c>
      <c r="AX225" s="13" t="s">
        <v>77</v>
      </c>
      <c r="AY225" s="245" t="s">
        <v>123</v>
      </c>
    </row>
    <row r="226" s="13" customFormat="1">
      <c r="A226" s="13"/>
      <c r="B226" s="234"/>
      <c r="C226" s="235"/>
      <c r="D226" s="236" t="s">
        <v>131</v>
      </c>
      <c r="E226" s="237" t="s">
        <v>1</v>
      </c>
      <c r="F226" s="238" t="s">
        <v>269</v>
      </c>
      <c r="G226" s="235"/>
      <c r="H226" s="239">
        <v>1.8</v>
      </c>
      <c r="I226" s="240"/>
      <c r="J226" s="235"/>
      <c r="K226" s="235"/>
      <c r="L226" s="241"/>
      <c r="M226" s="242"/>
      <c r="N226" s="243"/>
      <c r="O226" s="243"/>
      <c r="P226" s="243"/>
      <c r="Q226" s="243"/>
      <c r="R226" s="243"/>
      <c r="S226" s="243"/>
      <c r="T226" s="244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T226" s="245" t="s">
        <v>131</v>
      </c>
      <c r="AU226" s="245" t="s">
        <v>87</v>
      </c>
      <c r="AV226" s="13" t="s">
        <v>87</v>
      </c>
      <c r="AW226" s="13" t="s">
        <v>32</v>
      </c>
      <c r="AX226" s="13" t="s">
        <v>77</v>
      </c>
      <c r="AY226" s="245" t="s">
        <v>123</v>
      </c>
    </row>
    <row r="227" s="14" customFormat="1">
      <c r="A227" s="14"/>
      <c r="B227" s="246"/>
      <c r="C227" s="247"/>
      <c r="D227" s="236" t="s">
        <v>131</v>
      </c>
      <c r="E227" s="248" t="s">
        <v>1</v>
      </c>
      <c r="F227" s="249" t="s">
        <v>139</v>
      </c>
      <c r="G227" s="247"/>
      <c r="H227" s="250">
        <v>110.2</v>
      </c>
      <c r="I227" s="251"/>
      <c r="J227" s="247"/>
      <c r="K227" s="247"/>
      <c r="L227" s="252"/>
      <c r="M227" s="253"/>
      <c r="N227" s="254"/>
      <c r="O227" s="254"/>
      <c r="P227" s="254"/>
      <c r="Q227" s="254"/>
      <c r="R227" s="254"/>
      <c r="S227" s="254"/>
      <c r="T227" s="255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T227" s="256" t="s">
        <v>131</v>
      </c>
      <c r="AU227" s="256" t="s">
        <v>87</v>
      </c>
      <c r="AV227" s="14" t="s">
        <v>129</v>
      </c>
      <c r="AW227" s="14" t="s">
        <v>32</v>
      </c>
      <c r="AX227" s="14" t="s">
        <v>85</v>
      </c>
      <c r="AY227" s="256" t="s">
        <v>123</v>
      </c>
    </row>
    <row r="228" s="2" customFormat="1" ht="24.15" customHeight="1">
      <c r="A228" s="39"/>
      <c r="B228" s="40"/>
      <c r="C228" s="271" t="s">
        <v>270</v>
      </c>
      <c r="D228" s="271" t="s">
        <v>271</v>
      </c>
      <c r="E228" s="272" t="s">
        <v>272</v>
      </c>
      <c r="F228" s="273" t="s">
        <v>273</v>
      </c>
      <c r="G228" s="274" t="s">
        <v>128</v>
      </c>
      <c r="H228" s="275">
        <v>109.484</v>
      </c>
      <c r="I228" s="276"/>
      <c r="J228" s="277">
        <f>ROUND(I228*H228,2)</f>
        <v>0</v>
      </c>
      <c r="K228" s="278"/>
      <c r="L228" s="279"/>
      <c r="M228" s="280" t="s">
        <v>1</v>
      </c>
      <c r="N228" s="281" t="s">
        <v>42</v>
      </c>
      <c r="O228" s="92"/>
      <c r="P228" s="230">
        <f>O228*H228</f>
        <v>0</v>
      </c>
      <c r="Q228" s="230">
        <v>0.113</v>
      </c>
      <c r="R228" s="230">
        <f>Q228*H228</f>
        <v>12.371692</v>
      </c>
      <c r="S228" s="230">
        <v>0</v>
      </c>
      <c r="T228" s="231">
        <f>S228*H228</f>
        <v>0</v>
      </c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R228" s="232" t="s">
        <v>173</v>
      </c>
      <c r="AT228" s="232" t="s">
        <v>271</v>
      </c>
      <c r="AU228" s="232" t="s">
        <v>87</v>
      </c>
      <c r="AY228" s="18" t="s">
        <v>123</v>
      </c>
      <c r="BE228" s="233">
        <f>IF(N228="základní",J228,0)</f>
        <v>0</v>
      </c>
      <c r="BF228" s="233">
        <f>IF(N228="snížená",J228,0)</f>
        <v>0</v>
      </c>
      <c r="BG228" s="233">
        <f>IF(N228="zákl. přenesená",J228,0)</f>
        <v>0</v>
      </c>
      <c r="BH228" s="233">
        <f>IF(N228="sníž. přenesená",J228,0)</f>
        <v>0</v>
      </c>
      <c r="BI228" s="233">
        <f>IF(N228="nulová",J228,0)</f>
        <v>0</v>
      </c>
      <c r="BJ228" s="18" t="s">
        <v>85</v>
      </c>
      <c r="BK228" s="233">
        <f>ROUND(I228*H228,2)</f>
        <v>0</v>
      </c>
      <c r="BL228" s="18" t="s">
        <v>129</v>
      </c>
      <c r="BM228" s="232" t="s">
        <v>274</v>
      </c>
    </row>
    <row r="229" s="13" customFormat="1">
      <c r="A229" s="13"/>
      <c r="B229" s="234"/>
      <c r="C229" s="235"/>
      <c r="D229" s="236" t="s">
        <v>131</v>
      </c>
      <c r="E229" s="235"/>
      <c r="F229" s="238" t="s">
        <v>275</v>
      </c>
      <c r="G229" s="235"/>
      <c r="H229" s="239">
        <v>109.484</v>
      </c>
      <c r="I229" s="240"/>
      <c r="J229" s="235"/>
      <c r="K229" s="235"/>
      <c r="L229" s="241"/>
      <c r="M229" s="242"/>
      <c r="N229" s="243"/>
      <c r="O229" s="243"/>
      <c r="P229" s="243"/>
      <c r="Q229" s="243"/>
      <c r="R229" s="243"/>
      <c r="S229" s="243"/>
      <c r="T229" s="244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T229" s="245" t="s">
        <v>131</v>
      </c>
      <c r="AU229" s="245" t="s">
        <v>87</v>
      </c>
      <c r="AV229" s="13" t="s">
        <v>87</v>
      </c>
      <c r="AW229" s="13" t="s">
        <v>4</v>
      </c>
      <c r="AX229" s="13" t="s">
        <v>85</v>
      </c>
      <c r="AY229" s="245" t="s">
        <v>123</v>
      </c>
    </row>
    <row r="230" s="2" customFormat="1" ht="24.15" customHeight="1">
      <c r="A230" s="39"/>
      <c r="B230" s="40"/>
      <c r="C230" s="271" t="s">
        <v>276</v>
      </c>
      <c r="D230" s="271" t="s">
        <v>271</v>
      </c>
      <c r="E230" s="272" t="s">
        <v>277</v>
      </c>
      <c r="F230" s="273" t="s">
        <v>278</v>
      </c>
      <c r="G230" s="274" t="s">
        <v>128</v>
      </c>
      <c r="H230" s="275">
        <v>1.8180000000000001</v>
      </c>
      <c r="I230" s="276"/>
      <c r="J230" s="277">
        <f>ROUND(I230*H230,2)</f>
        <v>0</v>
      </c>
      <c r="K230" s="278"/>
      <c r="L230" s="279"/>
      <c r="M230" s="280" t="s">
        <v>1</v>
      </c>
      <c r="N230" s="281" t="s">
        <v>42</v>
      </c>
      <c r="O230" s="92"/>
      <c r="P230" s="230">
        <f>O230*H230</f>
        <v>0</v>
      </c>
      <c r="Q230" s="230">
        <v>0.13</v>
      </c>
      <c r="R230" s="230">
        <f>Q230*H230</f>
        <v>0.23634000000000002</v>
      </c>
      <c r="S230" s="230">
        <v>0</v>
      </c>
      <c r="T230" s="231">
        <f>S230*H230</f>
        <v>0</v>
      </c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R230" s="232" t="s">
        <v>173</v>
      </c>
      <c r="AT230" s="232" t="s">
        <v>271</v>
      </c>
      <c r="AU230" s="232" t="s">
        <v>87</v>
      </c>
      <c r="AY230" s="18" t="s">
        <v>123</v>
      </c>
      <c r="BE230" s="233">
        <f>IF(N230="základní",J230,0)</f>
        <v>0</v>
      </c>
      <c r="BF230" s="233">
        <f>IF(N230="snížená",J230,0)</f>
        <v>0</v>
      </c>
      <c r="BG230" s="233">
        <f>IF(N230="zákl. přenesená",J230,0)</f>
        <v>0</v>
      </c>
      <c r="BH230" s="233">
        <f>IF(N230="sníž. přenesená",J230,0)</f>
        <v>0</v>
      </c>
      <c r="BI230" s="233">
        <f>IF(N230="nulová",J230,0)</f>
        <v>0</v>
      </c>
      <c r="BJ230" s="18" t="s">
        <v>85</v>
      </c>
      <c r="BK230" s="233">
        <f>ROUND(I230*H230,2)</f>
        <v>0</v>
      </c>
      <c r="BL230" s="18" t="s">
        <v>129</v>
      </c>
      <c r="BM230" s="232" t="s">
        <v>279</v>
      </c>
    </row>
    <row r="231" s="2" customFormat="1">
      <c r="A231" s="39"/>
      <c r="B231" s="40"/>
      <c r="C231" s="41"/>
      <c r="D231" s="236" t="s">
        <v>144</v>
      </c>
      <c r="E231" s="41"/>
      <c r="F231" s="257" t="s">
        <v>280</v>
      </c>
      <c r="G231" s="41"/>
      <c r="H231" s="41"/>
      <c r="I231" s="258"/>
      <c r="J231" s="41"/>
      <c r="K231" s="41"/>
      <c r="L231" s="45"/>
      <c r="M231" s="259"/>
      <c r="N231" s="260"/>
      <c r="O231" s="92"/>
      <c r="P231" s="92"/>
      <c r="Q231" s="92"/>
      <c r="R231" s="92"/>
      <c r="S231" s="92"/>
      <c r="T231" s="93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T231" s="18" t="s">
        <v>144</v>
      </c>
      <c r="AU231" s="18" t="s">
        <v>87</v>
      </c>
    </row>
    <row r="232" s="13" customFormat="1">
      <c r="A232" s="13"/>
      <c r="B232" s="234"/>
      <c r="C232" s="235"/>
      <c r="D232" s="236" t="s">
        <v>131</v>
      </c>
      <c r="E232" s="237" t="s">
        <v>1</v>
      </c>
      <c r="F232" s="238" t="s">
        <v>281</v>
      </c>
      <c r="G232" s="235"/>
      <c r="H232" s="239">
        <v>1.8</v>
      </c>
      <c r="I232" s="240"/>
      <c r="J232" s="235"/>
      <c r="K232" s="235"/>
      <c r="L232" s="241"/>
      <c r="M232" s="242"/>
      <c r="N232" s="243"/>
      <c r="O232" s="243"/>
      <c r="P232" s="243"/>
      <c r="Q232" s="243"/>
      <c r="R232" s="243"/>
      <c r="S232" s="243"/>
      <c r="T232" s="244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T232" s="245" t="s">
        <v>131</v>
      </c>
      <c r="AU232" s="245" t="s">
        <v>87</v>
      </c>
      <c r="AV232" s="13" t="s">
        <v>87</v>
      </c>
      <c r="AW232" s="13" t="s">
        <v>32</v>
      </c>
      <c r="AX232" s="13" t="s">
        <v>85</v>
      </c>
      <c r="AY232" s="245" t="s">
        <v>123</v>
      </c>
    </row>
    <row r="233" s="13" customFormat="1">
      <c r="A233" s="13"/>
      <c r="B233" s="234"/>
      <c r="C233" s="235"/>
      <c r="D233" s="236" t="s">
        <v>131</v>
      </c>
      <c r="E233" s="235"/>
      <c r="F233" s="238" t="s">
        <v>282</v>
      </c>
      <c r="G233" s="235"/>
      <c r="H233" s="239">
        <v>1.8180000000000001</v>
      </c>
      <c r="I233" s="240"/>
      <c r="J233" s="235"/>
      <c r="K233" s="235"/>
      <c r="L233" s="241"/>
      <c r="M233" s="242"/>
      <c r="N233" s="243"/>
      <c r="O233" s="243"/>
      <c r="P233" s="243"/>
      <c r="Q233" s="243"/>
      <c r="R233" s="243"/>
      <c r="S233" s="243"/>
      <c r="T233" s="244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T233" s="245" t="s">
        <v>131</v>
      </c>
      <c r="AU233" s="245" t="s">
        <v>87</v>
      </c>
      <c r="AV233" s="13" t="s">
        <v>87</v>
      </c>
      <c r="AW233" s="13" t="s">
        <v>4</v>
      </c>
      <c r="AX233" s="13" t="s">
        <v>85</v>
      </c>
      <c r="AY233" s="245" t="s">
        <v>123</v>
      </c>
    </row>
    <row r="234" s="2" customFormat="1" ht="76.35" customHeight="1">
      <c r="A234" s="39"/>
      <c r="B234" s="40"/>
      <c r="C234" s="220" t="s">
        <v>283</v>
      </c>
      <c r="D234" s="220" t="s">
        <v>125</v>
      </c>
      <c r="E234" s="221" t="s">
        <v>284</v>
      </c>
      <c r="F234" s="222" t="s">
        <v>285</v>
      </c>
      <c r="G234" s="223" t="s">
        <v>128</v>
      </c>
      <c r="H234" s="224">
        <v>855.29999999999995</v>
      </c>
      <c r="I234" s="225"/>
      <c r="J234" s="226">
        <f>ROUND(I234*H234,2)</f>
        <v>0</v>
      </c>
      <c r="K234" s="227"/>
      <c r="L234" s="45"/>
      <c r="M234" s="228" t="s">
        <v>1</v>
      </c>
      <c r="N234" s="229" t="s">
        <v>42</v>
      </c>
      <c r="O234" s="92"/>
      <c r="P234" s="230">
        <f>O234*H234</f>
        <v>0</v>
      </c>
      <c r="Q234" s="230">
        <v>0.11162</v>
      </c>
      <c r="R234" s="230">
        <f>Q234*H234</f>
        <v>95.468585999999988</v>
      </c>
      <c r="S234" s="230">
        <v>0</v>
      </c>
      <c r="T234" s="231">
        <f>S234*H234</f>
        <v>0</v>
      </c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R234" s="232" t="s">
        <v>129</v>
      </c>
      <c r="AT234" s="232" t="s">
        <v>125</v>
      </c>
      <c r="AU234" s="232" t="s">
        <v>87</v>
      </c>
      <c r="AY234" s="18" t="s">
        <v>123</v>
      </c>
      <c r="BE234" s="233">
        <f>IF(N234="základní",J234,0)</f>
        <v>0</v>
      </c>
      <c r="BF234" s="233">
        <f>IF(N234="snížená",J234,0)</f>
        <v>0</v>
      </c>
      <c r="BG234" s="233">
        <f>IF(N234="zákl. přenesená",J234,0)</f>
        <v>0</v>
      </c>
      <c r="BH234" s="233">
        <f>IF(N234="sníž. přenesená",J234,0)</f>
        <v>0</v>
      </c>
      <c r="BI234" s="233">
        <f>IF(N234="nulová",J234,0)</f>
        <v>0</v>
      </c>
      <c r="BJ234" s="18" t="s">
        <v>85</v>
      </c>
      <c r="BK234" s="233">
        <f>ROUND(I234*H234,2)</f>
        <v>0</v>
      </c>
      <c r="BL234" s="18" t="s">
        <v>129</v>
      </c>
      <c r="BM234" s="232" t="s">
        <v>286</v>
      </c>
    </row>
    <row r="235" s="2" customFormat="1">
      <c r="A235" s="39"/>
      <c r="B235" s="40"/>
      <c r="C235" s="41"/>
      <c r="D235" s="236" t="s">
        <v>144</v>
      </c>
      <c r="E235" s="41"/>
      <c r="F235" s="257" t="s">
        <v>287</v>
      </c>
      <c r="G235" s="41"/>
      <c r="H235" s="41"/>
      <c r="I235" s="258"/>
      <c r="J235" s="41"/>
      <c r="K235" s="41"/>
      <c r="L235" s="45"/>
      <c r="M235" s="259"/>
      <c r="N235" s="260"/>
      <c r="O235" s="92"/>
      <c r="P235" s="92"/>
      <c r="Q235" s="92"/>
      <c r="R235" s="92"/>
      <c r="S235" s="92"/>
      <c r="T235" s="93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T235" s="18" t="s">
        <v>144</v>
      </c>
      <c r="AU235" s="18" t="s">
        <v>87</v>
      </c>
    </row>
    <row r="236" s="13" customFormat="1">
      <c r="A236" s="13"/>
      <c r="B236" s="234"/>
      <c r="C236" s="235"/>
      <c r="D236" s="236" t="s">
        <v>131</v>
      </c>
      <c r="E236" s="237" t="s">
        <v>1</v>
      </c>
      <c r="F236" s="238" t="s">
        <v>288</v>
      </c>
      <c r="G236" s="235"/>
      <c r="H236" s="239">
        <v>3.2999999999999998</v>
      </c>
      <c r="I236" s="240"/>
      <c r="J236" s="235"/>
      <c r="K236" s="235"/>
      <c r="L236" s="241"/>
      <c r="M236" s="242"/>
      <c r="N236" s="243"/>
      <c r="O236" s="243"/>
      <c r="P236" s="243"/>
      <c r="Q236" s="243"/>
      <c r="R236" s="243"/>
      <c r="S236" s="243"/>
      <c r="T236" s="244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T236" s="245" t="s">
        <v>131</v>
      </c>
      <c r="AU236" s="245" t="s">
        <v>87</v>
      </c>
      <c r="AV236" s="13" t="s">
        <v>87</v>
      </c>
      <c r="AW236" s="13" t="s">
        <v>32</v>
      </c>
      <c r="AX236" s="13" t="s">
        <v>77</v>
      </c>
      <c r="AY236" s="245" t="s">
        <v>123</v>
      </c>
    </row>
    <row r="237" s="16" customFormat="1">
      <c r="A237" s="16"/>
      <c r="B237" s="282"/>
      <c r="C237" s="283"/>
      <c r="D237" s="236" t="s">
        <v>131</v>
      </c>
      <c r="E237" s="284" t="s">
        <v>1</v>
      </c>
      <c r="F237" s="285" t="s">
        <v>289</v>
      </c>
      <c r="G237" s="283"/>
      <c r="H237" s="286">
        <v>3.2999999999999998</v>
      </c>
      <c r="I237" s="287"/>
      <c r="J237" s="283"/>
      <c r="K237" s="283"/>
      <c r="L237" s="288"/>
      <c r="M237" s="289"/>
      <c r="N237" s="290"/>
      <c r="O237" s="290"/>
      <c r="P237" s="290"/>
      <c r="Q237" s="290"/>
      <c r="R237" s="290"/>
      <c r="S237" s="290"/>
      <c r="T237" s="291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T237" s="292" t="s">
        <v>131</v>
      </c>
      <c r="AU237" s="292" t="s">
        <v>87</v>
      </c>
      <c r="AV237" s="16" t="s">
        <v>140</v>
      </c>
      <c r="AW237" s="16" t="s">
        <v>32</v>
      </c>
      <c r="AX237" s="16" t="s">
        <v>77</v>
      </c>
      <c r="AY237" s="292" t="s">
        <v>123</v>
      </c>
    </row>
    <row r="238" s="15" customFormat="1">
      <c r="A238" s="15"/>
      <c r="B238" s="261"/>
      <c r="C238" s="262"/>
      <c r="D238" s="236" t="s">
        <v>131</v>
      </c>
      <c r="E238" s="263" t="s">
        <v>1</v>
      </c>
      <c r="F238" s="264" t="s">
        <v>290</v>
      </c>
      <c r="G238" s="262"/>
      <c r="H238" s="263" t="s">
        <v>1</v>
      </c>
      <c r="I238" s="265"/>
      <c r="J238" s="262"/>
      <c r="K238" s="262"/>
      <c r="L238" s="266"/>
      <c r="M238" s="267"/>
      <c r="N238" s="268"/>
      <c r="O238" s="268"/>
      <c r="P238" s="268"/>
      <c r="Q238" s="268"/>
      <c r="R238" s="268"/>
      <c r="S238" s="268"/>
      <c r="T238" s="269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T238" s="270" t="s">
        <v>131</v>
      </c>
      <c r="AU238" s="270" t="s">
        <v>87</v>
      </c>
      <c r="AV238" s="15" t="s">
        <v>85</v>
      </c>
      <c r="AW238" s="15" t="s">
        <v>32</v>
      </c>
      <c r="AX238" s="15" t="s">
        <v>77</v>
      </c>
      <c r="AY238" s="270" t="s">
        <v>123</v>
      </c>
    </row>
    <row r="239" s="13" customFormat="1">
      <c r="A239" s="13"/>
      <c r="B239" s="234"/>
      <c r="C239" s="235"/>
      <c r="D239" s="236" t="s">
        <v>131</v>
      </c>
      <c r="E239" s="237" t="s">
        <v>1</v>
      </c>
      <c r="F239" s="238" t="s">
        <v>291</v>
      </c>
      <c r="G239" s="235"/>
      <c r="H239" s="239">
        <v>55.563000000000002</v>
      </c>
      <c r="I239" s="240"/>
      <c r="J239" s="235"/>
      <c r="K239" s="235"/>
      <c r="L239" s="241"/>
      <c r="M239" s="242"/>
      <c r="N239" s="243"/>
      <c r="O239" s="243"/>
      <c r="P239" s="243"/>
      <c r="Q239" s="243"/>
      <c r="R239" s="243"/>
      <c r="S239" s="243"/>
      <c r="T239" s="244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T239" s="245" t="s">
        <v>131</v>
      </c>
      <c r="AU239" s="245" t="s">
        <v>87</v>
      </c>
      <c r="AV239" s="13" t="s">
        <v>87</v>
      </c>
      <c r="AW239" s="13" t="s">
        <v>32</v>
      </c>
      <c r="AX239" s="13" t="s">
        <v>77</v>
      </c>
      <c r="AY239" s="245" t="s">
        <v>123</v>
      </c>
    </row>
    <row r="240" s="13" customFormat="1">
      <c r="A240" s="13"/>
      <c r="B240" s="234"/>
      <c r="C240" s="235"/>
      <c r="D240" s="236" t="s">
        <v>131</v>
      </c>
      <c r="E240" s="237" t="s">
        <v>1</v>
      </c>
      <c r="F240" s="238" t="s">
        <v>292</v>
      </c>
      <c r="G240" s="235"/>
      <c r="H240" s="239">
        <v>48.887999999999998</v>
      </c>
      <c r="I240" s="240"/>
      <c r="J240" s="235"/>
      <c r="K240" s="235"/>
      <c r="L240" s="241"/>
      <c r="M240" s="242"/>
      <c r="N240" s="243"/>
      <c r="O240" s="243"/>
      <c r="P240" s="243"/>
      <c r="Q240" s="243"/>
      <c r="R240" s="243"/>
      <c r="S240" s="243"/>
      <c r="T240" s="244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T240" s="245" t="s">
        <v>131</v>
      </c>
      <c r="AU240" s="245" t="s">
        <v>87</v>
      </c>
      <c r="AV240" s="13" t="s">
        <v>87</v>
      </c>
      <c r="AW240" s="13" t="s">
        <v>32</v>
      </c>
      <c r="AX240" s="13" t="s">
        <v>77</v>
      </c>
      <c r="AY240" s="245" t="s">
        <v>123</v>
      </c>
    </row>
    <row r="241" s="16" customFormat="1">
      <c r="A241" s="16"/>
      <c r="B241" s="282"/>
      <c r="C241" s="283"/>
      <c r="D241" s="236" t="s">
        <v>131</v>
      </c>
      <c r="E241" s="284" t="s">
        <v>1</v>
      </c>
      <c r="F241" s="285" t="s">
        <v>289</v>
      </c>
      <c r="G241" s="283"/>
      <c r="H241" s="286">
        <v>104.45099999999999</v>
      </c>
      <c r="I241" s="287"/>
      <c r="J241" s="283"/>
      <c r="K241" s="283"/>
      <c r="L241" s="288"/>
      <c r="M241" s="289"/>
      <c r="N241" s="290"/>
      <c r="O241" s="290"/>
      <c r="P241" s="290"/>
      <c r="Q241" s="290"/>
      <c r="R241" s="290"/>
      <c r="S241" s="290"/>
      <c r="T241" s="291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T241" s="292" t="s">
        <v>131</v>
      </c>
      <c r="AU241" s="292" t="s">
        <v>87</v>
      </c>
      <c r="AV241" s="16" t="s">
        <v>140</v>
      </c>
      <c r="AW241" s="16" t="s">
        <v>32</v>
      </c>
      <c r="AX241" s="16" t="s">
        <v>77</v>
      </c>
      <c r="AY241" s="292" t="s">
        <v>123</v>
      </c>
    </row>
    <row r="242" s="15" customFormat="1">
      <c r="A242" s="15"/>
      <c r="B242" s="261"/>
      <c r="C242" s="262"/>
      <c r="D242" s="236" t="s">
        <v>131</v>
      </c>
      <c r="E242" s="263" t="s">
        <v>1</v>
      </c>
      <c r="F242" s="264" t="s">
        <v>293</v>
      </c>
      <c r="G242" s="262"/>
      <c r="H242" s="263" t="s">
        <v>1</v>
      </c>
      <c r="I242" s="265"/>
      <c r="J242" s="262"/>
      <c r="K242" s="262"/>
      <c r="L242" s="266"/>
      <c r="M242" s="267"/>
      <c r="N242" s="268"/>
      <c r="O242" s="268"/>
      <c r="P242" s="268"/>
      <c r="Q242" s="268"/>
      <c r="R242" s="268"/>
      <c r="S242" s="268"/>
      <c r="T242" s="269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T242" s="270" t="s">
        <v>131</v>
      </c>
      <c r="AU242" s="270" t="s">
        <v>87</v>
      </c>
      <c r="AV242" s="15" t="s">
        <v>85</v>
      </c>
      <c r="AW242" s="15" t="s">
        <v>32</v>
      </c>
      <c r="AX242" s="15" t="s">
        <v>77</v>
      </c>
      <c r="AY242" s="270" t="s">
        <v>123</v>
      </c>
    </row>
    <row r="243" s="13" customFormat="1">
      <c r="A243" s="13"/>
      <c r="B243" s="234"/>
      <c r="C243" s="235"/>
      <c r="D243" s="236" t="s">
        <v>131</v>
      </c>
      <c r="E243" s="237" t="s">
        <v>1</v>
      </c>
      <c r="F243" s="238" t="s">
        <v>294</v>
      </c>
      <c r="G243" s="235"/>
      <c r="H243" s="239">
        <v>13.6</v>
      </c>
      <c r="I243" s="240"/>
      <c r="J243" s="235"/>
      <c r="K243" s="235"/>
      <c r="L243" s="241"/>
      <c r="M243" s="242"/>
      <c r="N243" s="243"/>
      <c r="O243" s="243"/>
      <c r="P243" s="243"/>
      <c r="Q243" s="243"/>
      <c r="R243" s="243"/>
      <c r="S243" s="243"/>
      <c r="T243" s="244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T243" s="245" t="s">
        <v>131</v>
      </c>
      <c r="AU243" s="245" t="s">
        <v>87</v>
      </c>
      <c r="AV243" s="13" t="s">
        <v>87</v>
      </c>
      <c r="AW243" s="13" t="s">
        <v>32</v>
      </c>
      <c r="AX243" s="13" t="s">
        <v>77</v>
      </c>
      <c r="AY243" s="245" t="s">
        <v>123</v>
      </c>
    </row>
    <row r="244" s="13" customFormat="1">
      <c r="A244" s="13"/>
      <c r="B244" s="234"/>
      <c r="C244" s="235"/>
      <c r="D244" s="236" t="s">
        <v>131</v>
      </c>
      <c r="E244" s="237" t="s">
        <v>1</v>
      </c>
      <c r="F244" s="238" t="s">
        <v>295</v>
      </c>
      <c r="G244" s="235"/>
      <c r="H244" s="239">
        <v>2</v>
      </c>
      <c r="I244" s="240"/>
      <c r="J244" s="235"/>
      <c r="K244" s="235"/>
      <c r="L244" s="241"/>
      <c r="M244" s="242"/>
      <c r="N244" s="243"/>
      <c r="O244" s="243"/>
      <c r="P244" s="243"/>
      <c r="Q244" s="243"/>
      <c r="R244" s="243"/>
      <c r="S244" s="243"/>
      <c r="T244" s="244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T244" s="245" t="s">
        <v>131</v>
      </c>
      <c r="AU244" s="245" t="s">
        <v>87</v>
      </c>
      <c r="AV244" s="13" t="s">
        <v>87</v>
      </c>
      <c r="AW244" s="13" t="s">
        <v>32</v>
      </c>
      <c r="AX244" s="13" t="s">
        <v>77</v>
      </c>
      <c r="AY244" s="245" t="s">
        <v>123</v>
      </c>
    </row>
    <row r="245" s="16" customFormat="1">
      <c r="A245" s="16"/>
      <c r="B245" s="282"/>
      <c r="C245" s="283"/>
      <c r="D245" s="236" t="s">
        <v>131</v>
      </c>
      <c r="E245" s="284" t="s">
        <v>1</v>
      </c>
      <c r="F245" s="285" t="s">
        <v>289</v>
      </c>
      <c r="G245" s="283"/>
      <c r="H245" s="286">
        <v>15.6</v>
      </c>
      <c r="I245" s="287"/>
      <c r="J245" s="283"/>
      <c r="K245" s="283"/>
      <c r="L245" s="288"/>
      <c r="M245" s="289"/>
      <c r="N245" s="290"/>
      <c r="O245" s="290"/>
      <c r="P245" s="290"/>
      <c r="Q245" s="290"/>
      <c r="R245" s="290"/>
      <c r="S245" s="290"/>
      <c r="T245" s="291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T245" s="292" t="s">
        <v>131</v>
      </c>
      <c r="AU245" s="292" t="s">
        <v>87</v>
      </c>
      <c r="AV245" s="16" t="s">
        <v>140</v>
      </c>
      <c r="AW245" s="16" t="s">
        <v>32</v>
      </c>
      <c r="AX245" s="16" t="s">
        <v>77</v>
      </c>
      <c r="AY245" s="292" t="s">
        <v>123</v>
      </c>
    </row>
    <row r="246" s="13" customFormat="1">
      <c r="A246" s="13"/>
      <c r="B246" s="234"/>
      <c r="C246" s="235"/>
      <c r="D246" s="236" t="s">
        <v>131</v>
      </c>
      <c r="E246" s="237" t="s">
        <v>1</v>
      </c>
      <c r="F246" s="238" t="s">
        <v>296</v>
      </c>
      <c r="G246" s="235"/>
      <c r="H246" s="239">
        <v>731.94899999999996</v>
      </c>
      <c r="I246" s="240"/>
      <c r="J246" s="235"/>
      <c r="K246" s="235"/>
      <c r="L246" s="241"/>
      <c r="M246" s="242"/>
      <c r="N246" s="243"/>
      <c r="O246" s="243"/>
      <c r="P246" s="243"/>
      <c r="Q246" s="243"/>
      <c r="R246" s="243"/>
      <c r="S246" s="243"/>
      <c r="T246" s="244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T246" s="245" t="s">
        <v>131</v>
      </c>
      <c r="AU246" s="245" t="s">
        <v>87</v>
      </c>
      <c r="AV246" s="13" t="s">
        <v>87</v>
      </c>
      <c r="AW246" s="13" t="s">
        <v>32</v>
      </c>
      <c r="AX246" s="13" t="s">
        <v>77</v>
      </c>
      <c r="AY246" s="245" t="s">
        <v>123</v>
      </c>
    </row>
    <row r="247" s="16" customFormat="1">
      <c r="A247" s="16"/>
      <c r="B247" s="282"/>
      <c r="C247" s="283"/>
      <c r="D247" s="236" t="s">
        <v>131</v>
      </c>
      <c r="E247" s="284" t="s">
        <v>1</v>
      </c>
      <c r="F247" s="285" t="s">
        <v>289</v>
      </c>
      <c r="G247" s="283"/>
      <c r="H247" s="286">
        <v>731.94899999999996</v>
      </c>
      <c r="I247" s="287"/>
      <c r="J247" s="283"/>
      <c r="K247" s="283"/>
      <c r="L247" s="288"/>
      <c r="M247" s="289"/>
      <c r="N247" s="290"/>
      <c r="O247" s="290"/>
      <c r="P247" s="290"/>
      <c r="Q247" s="290"/>
      <c r="R247" s="290"/>
      <c r="S247" s="290"/>
      <c r="T247" s="291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T247" s="292" t="s">
        <v>131</v>
      </c>
      <c r="AU247" s="292" t="s">
        <v>87</v>
      </c>
      <c r="AV247" s="16" t="s">
        <v>140</v>
      </c>
      <c r="AW247" s="16" t="s">
        <v>32</v>
      </c>
      <c r="AX247" s="16" t="s">
        <v>77</v>
      </c>
      <c r="AY247" s="292" t="s">
        <v>123</v>
      </c>
    </row>
    <row r="248" s="14" customFormat="1">
      <c r="A248" s="14"/>
      <c r="B248" s="246"/>
      <c r="C248" s="247"/>
      <c r="D248" s="236" t="s">
        <v>131</v>
      </c>
      <c r="E248" s="248" t="s">
        <v>1</v>
      </c>
      <c r="F248" s="249" t="s">
        <v>139</v>
      </c>
      <c r="G248" s="247"/>
      <c r="H248" s="250">
        <v>855.29999999999995</v>
      </c>
      <c r="I248" s="251"/>
      <c r="J248" s="247"/>
      <c r="K248" s="247"/>
      <c r="L248" s="252"/>
      <c r="M248" s="253"/>
      <c r="N248" s="254"/>
      <c r="O248" s="254"/>
      <c r="P248" s="254"/>
      <c r="Q248" s="254"/>
      <c r="R248" s="254"/>
      <c r="S248" s="254"/>
      <c r="T248" s="255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T248" s="256" t="s">
        <v>131</v>
      </c>
      <c r="AU248" s="256" t="s">
        <v>87</v>
      </c>
      <c r="AV248" s="14" t="s">
        <v>129</v>
      </c>
      <c r="AW248" s="14" t="s">
        <v>32</v>
      </c>
      <c r="AX248" s="14" t="s">
        <v>85</v>
      </c>
      <c r="AY248" s="256" t="s">
        <v>123</v>
      </c>
    </row>
    <row r="249" s="2" customFormat="1" ht="24.15" customHeight="1">
      <c r="A249" s="39"/>
      <c r="B249" s="40"/>
      <c r="C249" s="271" t="s">
        <v>297</v>
      </c>
      <c r="D249" s="271" t="s">
        <v>271</v>
      </c>
      <c r="E249" s="272" t="s">
        <v>298</v>
      </c>
      <c r="F249" s="273" t="s">
        <v>299</v>
      </c>
      <c r="G249" s="274" t="s">
        <v>128</v>
      </c>
      <c r="H249" s="275">
        <v>742.601</v>
      </c>
      <c r="I249" s="276"/>
      <c r="J249" s="277">
        <f>ROUND(I249*H249,2)</f>
        <v>0</v>
      </c>
      <c r="K249" s="278"/>
      <c r="L249" s="279"/>
      <c r="M249" s="280" t="s">
        <v>1</v>
      </c>
      <c r="N249" s="281" t="s">
        <v>42</v>
      </c>
      <c r="O249" s="92"/>
      <c r="P249" s="230">
        <f>O249*H249</f>
        <v>0</v>
      </c>
      <c r="Q249" s="230">
        <v>0.152</v>
      </c>
      <c r="R249" s="230">
        <f>Q249*H249</f>
        <v>112.87535199999999</v>
      </c>
      <c r="S249" s="230">
        <v>0</v>
      </c>
      <c r="T249" s="231">
        <f>S249*H249</f>
        <v>0</v>
      </c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R249" s="232" t="s">
        <v>173</v>
      </c>
      <c r="AT249" s="232" t="s">
        <v>271</v>
      </c>
      <c r="AU249" s="232" t="s">
        <v>87</v>
      </c>
      <c r="AY249" s="18" t="s">
        <v>123</v>
      </c>
      <c r="BE249" s="233">
        <f>IF(N249="základní",J249,0)</f>
        <v>0</v>
      </c>
      <c r="BF249" s="233">
        <f>IF(N249="snížená",J249,0)</f>
        <v>0</v>
      </c>
      <c r="BG249" s="233">
        <f>IF(N249="zákl. přenesená",J249,0)</f>
        <v>0</v>
      </c>
      <c r="BH249" s="233">
        <f>IF(N249="sníž. přenesená",J249,0)</f>
        <v>0</v>
      </c>
      <c r="BI249" s="233">
        <f>IF(N249="nulová",J249,0)</f>
        <v>0</v>
      </c>
      <c r="BJ249" s="18" t="s">
        <v>85</v>
      </c>
      <c r="BK249" s="233">
        <f>ROUND(I249*H249,2)</f>
        <v>0</v>
      </c>
      <c r="BL249" s="18" t="s">
        <v>129</v>
      </c>
      <c r="BM249" s="232" t="s">
        <v>300</v>
      </c>
    </row>
    <row r="250" s="13" customFormat="1">
      <c r="A250" s="13"/>
      <c r="B250" s="234"/>
      <c r="C250" s="235"/>
      <c r="D250" s="236" t="s">
        <v>131</v>
      </c>
      <c r="E250" s="237" t="s">
        <v>1</v>
      </c>
      <c r="F250" s="238" t="s">
        <v>301</v>
      </c>
      <c r="G250" s="235"/>
      <c r="H250" s="239">
        <v>735.24900000000002</v>
      </c>
      <c r="I250" s="240"/>
      <c r="J250" s="235"/>
      <c r="K250" s="235"/>
      <c r="L250" s="241"/>
      <c r="M250" s="242"/>
      <c r="N250" s="243"/>
      <c r="O250" s="243"/>
      <c r="P250" s="243"/>
      <c r="Q250" s="243"/>
      <c r="R250" s="243"/>
      <c r="S250" s="243"/>
      <c r="T250" s="244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T250" s="245" t="s">
        <v>131</v>
      </c>
      <c r="AU250" s="245" t="s">
        <v>87</v>
      </c>
      <c r="AV250" s="13" t="s">
        <v>87</v>
      </c>
      <c r="AW250" s="13" t="s">
        <v>32</v>
      </c>
      <c r="AX250" s="13" t="s">
        <v>85</v>
      </c>
      <c r="AY250" s="245" t="s">
        <v>123</v>
      </c>
    </row>
    <row r="251" s="13" customFormat="1">
      <c r="A251" s="13"/>
      <c r="B251" s="234"/>
      <c r="C251" s="235"/>
      <c r="D251" s="236" t="s">
        <v>131</v>
      </c>
      <c r="E251" s="235"/>
      <c r="F251" s="238" t="s">
        <v>302</v>
      </c>
      <c r="G251" s="235"/>
      <c r="H251" s="239">
        <v>742.601</v>
      </c>
      <c r="I251" s="240"/>
      <c r="J251" s="235"/>
      <c r="K251" s="235"/>
      <c r="L251" s="241"/>
      <c r="M251" s="242"/>
      <c r="N251" s="243"/>
      <c r="O251" s="243"/>
      <c r="P251" s="243"/>
      <c r="Q251" s="243"/>
      <c r="R251" s="243"/>
      <c r="S251" s="243"/>
      <c r="T251" s="244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T251" s="245" t="s">
        <v>131</v>
      </c>
      <c r="AU251" s="245" t="s">
        <v>87</v>
      </c>
      <c r="AV251" s="13" t="s">
        <v>87</v>
      </c>
      <c r="AW251" s="13" t="s">
        <v>4</v>
      </c>
      <c r="AX251" s="13" t="s">
        <v>85</v>
      </c>
      <c r="AY251" s="245" t="s">
        <v>123</v>
      </c>
    </row>
    <row r="252" s="2" customFormat="1" ht="24.15" customHeight="1">
      <c r="A252" s="39"/>
      <c r="B252" s="40"/>
      <c r="C252" s="271" t="s">
        <v>303</v>
      </c>
      <c r="D252" s="271" t="s">
        <v>271</v>
      </c>
      <c r="E252" s="272" t="s">
        <v>304</v>
      </c>
      <c r="F252" s="273" t="s">
        <v>305</v>
      </c>
      <c r="G252" s="274" t="s">
        <v>128</v>
      </c>
      <c r="H252" s="275">
        <v>105.496</v>
      </c>
      <c r="I252" s="276"/>
      <c r="J252" s="277">
        <f>ROUND(I252*H252,2)</f>
        <v>0</v>
      </c>
      <c r="K252" s="278"/>
      <c r="L252" s="279"/>
      <c r="M252" s="280" t="s">
        <v>1</v>
      </c>
      <c r="N252" s="281" t="s">
        <v>42</v>
      </c>
      <c r="O252" s="92"/>
      <c r="P252" s="230">
        <f>O252*H252</f>
        <v>0</v>
      </c>
      <c r="Q252" s="230">
        <v>0.152</v>
      </c>
      <c r="R252" s="230">
        <f>Q252*H252</f>
        <v>16.035391999999998</v>
      </c>
      <c r="S252" s="230">
        <v>0</v>
      </c>
      <c r="T252" s="231">
        <f>S252*H252</f>
        <v>0</v>
      </c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R252" s="232" t="s">
        <v>173</v>
      </c>
      <c r="AT252" s="232" t="s">
        <v>271</v>
      </c>
      <c r="AU252" s="232" t="s">
        <v>87</v>
      </c>
      <c r="AY252" s="18" t="s">
        <v>123</v>
      </c>
      <c r="BE252" s="233">
        <f>IF(N252="základní",J252,0)</f>
        <v>0</v>
      </c>
      <c r="BF252" s="233">
        <f>IF(N252="snížená",J252,0)</f>
        <v>0</v>
      </c>
      <c r="BG252" s="233">
        <f>IF(N252="zákl. přenesená",J252,0)</f>
        <v>0</v>
      </c>
      <c r="BH252" s="233">
        <f>IF(N252="sníž. přenesená",J252,0)</f>
        <v>0</v>
      </c>
      <c r="BI252" s="233">
        <f>IF(N252="nulová",J252,0)</f>
        <v>0</v>
      </c>
      <c r="BJ252" s="18" t="s">
        <v>85</v>
      </c>
      <c r="BK252" s="233">
        <f>ROUND(I252*H252,2)</f>
        <v>0</v>
      </c>
      <c r="BL252" s="18" t="s">
        <v>129</v>
      </c>
      <c r="BM252" s="232" t="s">
        <v>306</v>
      </c>
    </row>
    <row r="253" s="2" customFormat="1">
      <c r="A253" s="39"/>
      <c r="B253" s="40"/>
      <c r="C253" s="41"/>
      <c r="D253" s="236" t="s">
        <v>144</v>
      </c>
      <c r="E253" s="41"/>
      <c r="F253" s="257" t="s">
        <v>307</v>
      </c>
      <c r="G253" s="41"/>
      <c r="H253" s="41"/>
      <c r="I253" s="258"/>
      <c r="J253" s="41"/>
      <c r="K253" s="41"/>
      <c r="L253" s="45"/>
      <c r="M253" s="259"/>
      <c r="N253" s="260"/>
      <c r="O253" s="92"/>
      <c r="P253" s="92"/>
      <c r="Q253" s="92"/>
      <c r="R253" s="92"/>
      <c r="S253" s="92"/>
      <c r="T253" s="93"/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T253" s="18" t="s">
        <v>144</v>
      </c>
      <c r="AU253" s="18" t="s">
        <v>87</v>
      </c>
    </row>
    <row r="254" s="13" customFormat="1">
      <c r="A254" s="13"/>
      <c r="B254" s="234"/>
      <c r="C254" s="235"/>
      <c r="D254" s="236" t="s">
        <v>131</v>
      </c>
      <c r="E254" s="235"/>
      <c r="F254" s="238" t="s">
        <v>308</v>
      </c>
      <c r="G254" s="235"/>
      <c r="H254" s="239">
        <v>105.496</v>
      </c>
      <c r="I254" s="240"/>
      <c r="J254" s="235"/>
      <c r="K254" s="235"/>
      <c r="L254" s="241"/>
      <c r="M254" s="242"/>
      <c r="N254" s="243"/>
      <c r="O254" s="243"/>
      <c r="P254" s="243"/>
      <c r="Q254" s="243"/>
      <c r="R254" s="243"/>
      <c r="S254" s="243"/>
      <c r="T254" s="244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T254" s="245" t="s">
        <v>131</v>
      </c>
      <c r="AU254" s="245" t="s">
        <v>87</v>
      </c>
      <c r="AV254" s="13" t="s">
        <v>87</v>
      </c>
      <c r="AW254" s="13" t="s">
        <v>4</v>
      </c>
      <c r="AX254" s="13" t="s">
        <v>85</v>
      </c>
      <c r="AY254" s="245" t="s">
        <v>123</v>
      </c>
    </row>
    <row r="255" s="2" customFormat="1" ht="24.15" customHeight="1">
      <c r="A255" s="39"/>
      <c r="B255" s="40"/>
      <c r="C255" s="271" t="s">
        <v>309</v>
      </c>
      <c r="D255" s="271" t="s">
        <v>271</v>
      </c>
      <c r="E255" s="272" t="s">
        <v>310</v>
      </c>
      <c r="F255" s="273" t="s">
        <v>311</v>
      </c>
      <c r="G255" s="274" t="s">
        <v>128</v>
      </c>
      <c r="H255" s="275">
        <v>15.756</v>
      </c>
      <c r="I255" s="276"/>
      <c r="J255" s="277">
        <f>ROUND(I255*H255,2)</f>
        <v>0</v>
      </c>
      <c r="K255" s="278"/>
      <c r="L255" s="279"/>
      <c r="M255" s="280" t="s">
        <v>1</v>
      </c>
      <c r="N255" s="281" t="s">
        <v>42</v>
      </c>
      <c r="O255" s="92"/>
      <c r="P255" s="230">
        <f>O255*H255</f>
        <v>0</v>
      </c>
      <c r="Q255" s="230">
        <v>0.17599999999999999</v>
      </c>
      <c r="R255" s="230">
        <f>Q255*H255</f>
        <v>2.773056</v>
      </c>
      <c r="S255" s="230">
        <v>0</v>
      </c>
      <c r="T255" s="231">
        <f>S255*H255</f>
        <v>0</v>
      </c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R255" s="232" t="s">
        <v>173</v>
      </c>
      <c r="AT255" s="232" t="s">
        <v>271</v>
      </c>
      <c r="AU255" s="232" t="s">
        <v>87</v>
      </c>
      <c r="AY255" s="18" t="s">
        <v>123</v>
      </c>
      <c r="BE255" s="233">
        <f>IF(N255="základní",J255,0)</f>
        <v>0</v>
      </c>
      <c r="BF255" s="233">
        <f>IF(N255="snížená",J255,0)</f>
        <v>0</v>
      </c>
      <c r="BG255" s="233">
        <f>IF(N255="zákl. přenesená",J255,0)</f>
        <v>0</v>
      </c>
      <c r="BH255" s="233">
        <f>IF(N255="sníž. přenesená",J255,0)</f>
        <v>0</v>
      </c>
      <c r="BI255" s="233">
        <f>IF(N255="nulová",J255,0)</f>
        <v>0</v>
      </c>
      <c r="BJ255" s="18" t="s">
        <v>85</v>
      </c>
      <c r="BK255" s="233">
        <f>ROUND(I255*H255,2)</f>
        <v>0</v>
      </c>
      <c r="BL255" s="18" t="s">
        <v>129</v>
      </c>
      <c r="BM255" s="232" t="s">
        <v>312</v>
      </c>
    </row>
    <row r="256" s="2" customFormat="1">
      <c r="A256" s="39"/>
      <c r="B256" s="40"/>
      <c r="C256" s="41"/>
      <c r="D256" s="236" t="s">
        <v>144</v>
      </c>
      <c r="E256" s="41"/>
      <c r="F256" s="257" t="s">
        <v>280</v>
      </c>
      <c r="G256" s="41"/>
      <c r="H256" s="41"/>
      <c r="I256" s="258"/>
      <c r="J256" s="41"/>
      <c r="K256" s="41"/>
      <c r="L256" s="45"/>
      <c r="M256" s="259"/>
      <c r="N256" s="260"/>
      <c r="O256" s="92"/>
      <c r="P256" s="92"/>
      <c r="Q256" s="92"/>
      <c r="R256" s="92"/>
      <c r="S256" s="92"/>
      <c r="T256" s="93"/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T256" s="18" t="s">
        <v>144</v>
      </c>
      <c r="AU256" s="18" t="s">
        <v>87</v>
      </c>
    </row>
    <row r="257" s="13" customFormat="1">
      <c r="A257" s="13"/>
      <c r="B257" s="234"/>
      <c r="C257" s="235"/>
      <c r="D257" s="236" t="s">
        <v>131</v>
      </c>
      <c r="E257" s="237" t="s">
        <v>1</v>
      </c>
      <c r="F257" s="238" t="s">
        <v>313</v>
      </c>
      <c r="G257" s="235"/>
      <c r="H257" s="239">
        <v>15.6</v>
      </c>
      <c r="I257" s="240"/>
      <c r="J257" s="235"/>
      <c r="K257" s="235"/>
      <c r="L257" s="241"/>
      <c r="M257" s="242"/>
      <c r="N257" s="243"/>
      <c r="O257" s="243"/>
      <c r="P257" s="243"/>
      <c r="Q257" s="243"/>
      <c r="R257" s="243"/>
      <c r="S257" s="243"/>
      <c r="T257" s="244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T257" s="245" t="s">
        <v>131</v>
      </c>
      <c r="AU257" s="245" t="s">
        <v>87</v>
      </c>
      <c r="AV257" s="13" t="s">
        <v>87</v>
      </c>
      <c r="AW257" s="13" t="s">
        <v>32</v>
      </c>
      <c r="AX257" s="13" t="s">
        <v>85</v>
      </c>
      <c r="AY257" s="245" t="s">
        <v>123</v>
      </c>
    </row>
    <row r="258" s="13" customFormat="1">
      <c r="A258" s="13"/>
      <c r="B258" s="234"/>
      <c r="C258" s="235"/>
      <c r="D258" s="236" t="s">
        <v>131</v>
      </c>
      <c r="E258" s="235"/>
      <c r="F258" s="238" t="s">
        <v>314</v>
      </c>
      <c r="G258" s="235"/>
      <c r="H258" s="239">
        <v>15.756</v>
      </c>
      <c r="I258" s="240"/>
      <c r="J258" s="235"/>
      <c r="K258" s="235"/>
      <c r="L258" s="241"/>
      <c r="M258" s="242"/>
      <c r="N258" s="243"/>
      <c r="O258" s="243"/>
      <c r="P258" s="243"/>
      <c r="Q258" s="243"/>
      <c r="R258" s="243"/>
      <c r="S258" s="243"/>
      <c r="T258" s="244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T258" s="245" t="s">
        <v>131</v>
      </c>
      <c r="AU258" s="245" t="s">
        <v>87</v>
      </c>
      <c r="AV258" s="13" t="s">
        <v>87</v>
      </c>
      <c r="AW258" s="13" t="s">
        <v>4</v>
      </c>
      <c r="AX258" s="13" t="s">
        <v>85</v>
      </c>
      <c r="AY258" s="245" t="s">
        <v>123</v>
      </c>
    </row>
    <row r="259" s="2" customFormat="1" ht="24.15" customHeight="1">
      <c r="A259" s="39"/>
      <c r="B259" s="40"/>
      <c r="C259" s="220" t="s">
        <v>315</v>
      </c>
      <c r="D259" s="220" t="s">
        <v>125</v>
      </c>
      <c r="E259" s="221" t="s">
        <v>316</v>
      </c>
      <c r="F259" s="222" t="s">
        <v>317</v>
      </c>
      <c r="G259" s="223" t="s">
        <v>150</v>
      </c>
      <c r="H259" s="224">
        <v>8.5999999999999996</v>
      </c>
      <c r="I259" s="225"/>
      <c r="J259" s="226">
        <f>ROUND(I259*H259,2)</f>
        <v>0</v>
      </c>
      <c r="K259" s="227"/>
      <c r="L259" s="45"/>
      <c r="M259" s="228" t="s">
        <v>1</v>
      </c>
      <c r="N259" s="229" t="s">
        <v>42</v>
      </c>
      <c r="O259" s="92"/>
      <c r="P259" s="230">
        <f>O259*H259</f>
        <v>0</v>
      </c>
      <c r="Q259" s="230">
        <v>1.0000000000000001E-05</v>
      </c>
      <c r="R259" s="230">
        <f>Q259*H259</f>
        <v>8.6000000000000003E-05</v>
      </c>
      <c r="S259" s="230">
        <v>0</v>
      </c>
      <c r="T259" s="231">
        <f>S259*H259</f>
        <v>0</v>
      </c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  <c r="AR259" s="232" t="s">
        <v>129</v>
      </c>
      <c r="AT259" s="232" t="s">
        <v>125</v>
      </c>
      <c r="AU259" s="232" t="s">
        <v>87</v>
      </c>
      <c r="AY259" s="18" t="s">
        <v>123</v>
      </c>
      <c r="BE259" s="233">
        <f>IF(N259="základní",J259,0)</f>
        <v>0</v>
      </c>
      <c r="BF259" s="233">
        <f>IF(N259="snížená",J259,0)</f>
        <v>0</v>
      </c>
      <c r="BG259" s="233">
        <f>IF(N259="zákl. přenesená",J259,0)</f>
        <v>0</v>
      </c>
      <c r="BH259" s="233">
        <f>IF(N259="sníž. přenesená",J259,0)</f>
        <v>0</v>
      </c>
      <c r="BI259" s="233">
        <f>IF(N259="nulová",J259,0)</f>
        <v>0</v>
      </c>
      <c r="BJ259" s="18" t="s">
        <v>85</v>
      </c>
      <c r="BK259" s="233">
        <f>ROUND(I259*H259,2)</f>
        <v>0</v>
      </c>
      <c r="BL259" s="18" t="s">
        <v>129</v>
      </c>
      <c r="BM259" s="232" t="s">
        <v>318</v>
      </c>
    </row>
    <row r="260" s="13" customFormat="1">
      <c r="A260" s="13"/>
      <c r="B260" s="234"/>
      <c r="C260" s="235"/>
      <c r="D260" s="236" t="s">
        <v>131</v>
      </c>
      <c r="E260" s="237" t="s">
        <v>1</v>
      </c>
      <c r="F260" s="238" t="s">
        <v>319</v>
      </c>
      <c r="G260" s="235"/>
      <c r="H260" s="239">
        <v>8.5999999999999996</v>
      </c>
      <c r="I260" s="240"/>
      <c r="J260" s="235"/>
      <c r="K260" s="235"/>
      <c r="L260" s="241"/>
      <c r="M260" s="242"/>
      <c r="N260" s="243"/>
      <c r="O260" s="243"/>
      <c r="P260" s="243"/>
      <c r="Q260" s="243"/>
      <c r="R260" s="243"/>
      <c r="S260" s="243"/>
      <c r="T260" s="244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T260" s="245" t="s">
        <v>131</v>
      </c>
      <c r="AU260" s="245" t="s">
        <v>87</v>
      </c>
      <c r="AV260" s="13" t="s">
        <v>87</v>
      </c>
      <c r="AW260" s="13" t="s">
        <v>32</v>
      </c>
      <c r="AX260" s="13" t="s">
        <v>85</v>
      </c>
      <c r="AY260" s="245" t="s">
        <v>123</v>
      </c>
    </row>
    <row r="261" s="2" customFormat="1" ht="24.15" customHeight="1">
      <c r="A261" s="39"/>
      <c r="B261" s="40"/>
      <c r="C261" s="220" t="s">
        <v>320</v>
      </c>
      <c r="D261" s="220" t="s">
        <v>125</v>
      </c>
      <c r="E261" s="221" t="s">
        <v>321</v>
      </c>
      <c r="F261" s="222" t="s">
        <v>322</v>
      </c>
      <c r="G261" s="223" t="s">
        <v>150</v>
      </c>
      <c r="H261" s="224">
        <v>34</v>
      </c>
      <c r="I261" s="225"/>
      <c r="J261" s="226">
        <f>ROUND(I261*H261,2)</f>
        <v>0</v>
      </c>
      <c r="K261" s="227"/>
      <c r="L261" s="45"/>
      <c r="M261" s="228" t="s">
        <v>1</v>
      </c>
      <c r="N261" s="229" t="s">
        <v>42</v>
      </c>
      <c r="O261" s="92"/>
      <c r="P261" s="230">
        <f>O261*H261</f>
        <v>0</v>
      </c>
      <c r="Q261" s="230">
        <v>1.0000000000000001E-05</v>
      </c>
      <c r="R261" s="230">
        <f>Q261*H261</f>
        <v>0.00034000000000000002</v>
      </c>
      <c r="S261" s="230">
        <v>0</v>
      </c>
      <c r="T261" s="231">
        <f>S261*H261</f>
        <v>0</v>
      </c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R261" s="232" t="s">
        <v>129</v>
      </c>
      <c r="AT261" s="232" t="s">
        <v>125</v>
      </c>
      <c r="AU261" s="232" t="s">
        <v>87</v>
      </c>
      <c r="AY261" s="18" t="s">
        <v>123</v>
      </c>
      <c r="BE261" s="233">
        <f>IF(N261="základní",J261,0)</f>
        <v>0</v>
      </c>
      <c r="BF261" s="233">
        <f>IF(N261="snížená",J261,0)</f>
        <v>0</v>
      </c>
      <c r="BG261" s="233">
        <f>IF(N261="zákl. přenesená",J261,0)</f>
        <v>0</v>
      </c>
      <c r="BH261" s="233">
        <f>IF(N261="sníž. přenesená",J261,0)</f>
        <v>0</v>
      </c>
      <c r="BI261" s="233">
        <f>IF(N261="nulová",J261,0)</f>
        <v>0</v>
      </c>
      <c r="BJ261" s="18" t="s">
        <v>85</v>
      </c>
      <c r="BK261" s="233">
        <f>ROUND(I261*H261,2)</f>
        <v>0</v>
      </c>
      <c r="BL261" s="18" t="s">
        <v>129</v>
      </c>
      <c r="BM261" s="232" t="s">
        <v>323</v>
      </c>
    </row>
    <row r="262" s="13" customFormat="1">
      <c r="A262" s="13"/>
      <c r="B262" s="234"/>
      <c r="C262" s="235"/>
      <c r="D262" s="236" t="s">
        <v>131</v>
      </c>
      <c r="E262" s="237" t="s">
        <v>1</v>
      </c>
      <c r="F262" s="238" t="s">
        <v>324</v>
      </c>
      <c r="G262" s="235"/>
      <c r="H262" s="239">
        <v>34</v>
      </c>
      <c r="I262" s="240"/>
      <c r="J262" s="235"/>
      <c r="K262" s="235"/>
      <c r="L262" s="241"/>
      <c r="M262" s="242"/>
      <c r="N262" s="243"/>
      <c r="O262" s="243"/>
      <c r="P262" s="243"/>
      <c r="Q262" s="243"/>
      <c r="R262" s="243"/>
      <c r="S262" s="243"/>
      <c r="T262" s="244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T262" s="245" t="s">
        <v>131</v>
      </c>
      <c r="AU262" s="245" t="s">
        <v>87</v>
      </c>
      <c r="AV262" s="13" t="s">
        <v>87</v>
      </c>
      <c r="AW262" s="13" t="s">
        <v>32</v>
      </c>
      <c r="AX262" s="13" t="s">
        <v>85</v>
      </c>
      <c r="AY262" s="245" t="s">
        <v>123</v>
      </c>
    </row>
    <row r="263" s="12" customFormat="1" ht="22.8" customHeight="1">
      <c r="A263" s="12"/>
      <c r="B263" s="204"/>
      <c r="C263" s="205"/>
      <c r="D263" s="206" t="s">
        <v>76</v>
      </c>
      <c r="E263" s="218" t="s">
        <v>178</v>
      </c>
      <c r="F263" s="218" t="s">
        <v>325</v>
      </c>
      <c r="G263" s="205"/>
      <c r="H263" s="205"/>
      <c r="I263" s="208"/>
      <c r="J263" s="219">
        <f>BK263</f>
        <v>0</v>
      </c>
      <c r="K263" s="205"/>
      <c r="L263" s="210"/>
      <c r="M263" s="211"/>
      <c r="N263" s="212"/>
      <c r="O263" s="212"/>
      <c r="P263" s="213">
        <f>SUM(P264:P296)</f>
        <v>0</v>
      </c>
      <c r="Q263" s="212"/>
      <c r="R263" s="213">
        <f>SUM(R264:R296)</f>
        <v>148.66314890000001</v>
      </c>
      <c r="S263" s="212"/>
      <c r="T263" s="214">
        <f>SUM(T264:T296)</f>
        <v>0</v>
      </c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R263" s="215" t="s">
        <v>85</v>
      </c>
      <c r="AT263" s="216" t="s">
        <v>76</v>
      </c>
      <c r="AU263" s="216" t="s">
        <v>85</v>
      </c>
      <c r="AY263" s="215" t="s">
        <v>123</v>
      </c>
      <c r="BK263" s="217">
        <f>SUM(BK264:BK296)</f>
        <v>0</v>
      </c>
    </row>
    <row r="264" s="2" customFormat="1" ht="24.15" customHeight="1">
      <c r="A264" s="39"/>
      <c r="B264" s="40"/>
      <c r="C264" s="220" t="s">
        <v>326</v>
      </c>
      <c r="D264" s="220" t="s">
        <v>125</v>
      </c>
      <c r="E264" s="221" t="s">
        <v>327</v>
      </c>
      <c r="F264" s="222" t="s">
        <v>328</v>
      </c>
      <c r="G264" s="223" t="s">
        <v>329</v>
      </c>
      <c r="H264" s="224">
        <v>3</v>
      </c>
      <c r="I264" s="225"/>
      <c r="J264" s="226">
        <f>ROUND(I264*H264,2)</f>
        <v>0</v>
      </c>
      <c r="K264" s="227"/>
      <c r="L264" s="45"/>
      <c r="M264" s="228" t="s">
        <v>1</v>
      </c>
      <c r="N264" s="229" t="s">
        <v>42</v>
      </c>
      <c r="O264" s="92"/>
      <c r="P264" s="230">
        <f>O264*H264</f>
        <v>0</v>
      </c>
      <c r="Q264" s="230">
        <v>0.00069999999999999999</v>
      </c>
      <c r="R264" s="230">
        <f>Q264*H264</f>
        <v>0.0020999999999999999</v>
      </c>
      <c r="S264" s="230">
        <v>0</v>
      </c>
      <c r="T264" s="231">
        <f>S264*H264</f>
        <v>0</v>
      </c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  <c r="AR264" s="232" t="s">
        <v>129</v>
      </c>
      <c r="AT264" s="232" t="s">
        <v>125</v>
      </c>
      <c r="AU264" s="232" t="s">
        <v>87</v>
      </c>
      <c r="AY264" s="18" t="s">
        <v>123</v>
      </c>
      <c r="BE264" s="233">
        <f>IF(N264="základní",J264,0)</f>
        <v>0</v>
      </c>
      <c r="BF264" s="233">
        <f>IF(N264="snížená",J264,0)</f>
        <v>0</v>
      </c>
      <c r="BG264" s="233">
        <f>IF(N264="zákl. přenesená",J264,0)</f>
        <v>0</v>
      </c>
      <c r="BH264" s="233">
        <f>IF(N264="sníž. přenesená",J264,0)</f>
        <v>0</v>
      </c>
      <c r="BI264" s="233">
        <f>IF(N264="nulová",J264,0)</f>
        <v>0</v>
      </c>
      <c r="BJ264" s="18" t="s">
        <v>85</v>
      </c>
      <c r="BK264" s="233">
        <f>ROUND(I264*H264,2)</f>
        <v>0</v>
      </c>
      <c r="BL264" s="18" t="s">
        <v>129</v>
      </c>
      <c r="BM264" s="232" t="s">
        <v>330</v>
      </c>
    </row>
    <row r="265" s="2" customFormat="1" ht="16.5" customHeight="1">
      <c r="A265" s="39"/>
      <c r="B265" s="40"/>
      <c r="C265" s="271" t="s">
        <v>331</v>
      </c>
      <c r="D265" s="271" t="s">
        <v>271</v>
      </c>
      <c r="E265" s="272" t="s">
        <v>332</v>
      </c>
      <c r="F265" s="273" t="s">
        <v>333</v>
      </c>
      <c r="G265" s="274" t="s">
        <v>329</v>
      </c>
      <c r="H265" s="275">
        <v>2</v>
      </c>
      <c r="I265" s="276"/>
      <c r="J265" s="277">
        <f>ROUND(I265*H265,2)</f>
        <v>0</v>
      </c>
      <c r="K265" s="278"/>
      <c r="L265" s="279"/>
      <c r="M265" s="280" t="s">
        <v>1</v>
      </c>
      <c r="N265" s="281" t="s">
        <v>42</v>
      </c>
      <c r="O265" s="92"/>
      <c r="P265" s="230">
        <f>O265*H265</f>
        <v>0</v>
      </c>
      <c r="Q265" s="230">
        <v>0.0077000000000000002</v>
      </c>
      <c r="R265" s="230">
        <f>Q265*H265</f>
        <v>0.015400000000000001</v>
      </c>
      <c r="S265" s="230">
        <v>0</v>
      </c>
      <c r="T265" s="231">
        <f>S265*H265</f>
        <v>0</v>
      </c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R265" s="232" t="s">
        <v>173</v>
      </c>
      <c r="AT265" s="232" t="s">
        <v>271</v>
      </c>
      <c r="AU265" s="232" t="s">
        <v>87</v>
      </c>
      <c r="AY265" s="18" t="s">
        <v>123</v>
      </c>
      <c r="BE265" s="233">
        <f>IF(N265="základní",J265,0)</f>
        <v>0</v>
      </c>
      <c r="BF265" s="233">
        <f>IF(N265="snížená",J265,0)</f>
        <v>0</v>
      </c>
      <c r="BG265" s="233">
        <f>IF(N265="zákl. přenesená",J265,0)</f>
        <v>0</v>
      </c>
      <c r="BH265" s="233">
        <f>IF(N265="sníž. přenesená",J265,0)</f>
        <v>0</v>
      </c>
      <c r="BI265" s="233">
        <f>IF(N265="nulová",J265,0)</f>
        <v>0</v>
      </c>
      <c r="BJ265" s="18" t="s">
        <v>85</v>
      </c>
      <c r="BK265" s="233">
        <f>ROUND(I265*H265,2)</f>
        <v>0</v>
      </c>
      <c r="BL265" s="18" t="s">
        <v>129</v>
      </c>
      <c r="BM265" s="232" t="s">
        <v>334</v>
      </c>
    </row>
    <row r="266" s="2" customFormat="1" ht="24.15" customHeight="1">
      <c r="A266" s="39"/>
      <c r="B266" s="40"/>
      <c r="C266" s="271" t="s">
        <v>335</v>
      </c>
      <c r="D266" s="271" t="s">
        <v>271</v>
      </c>
      <c r="E266" s="272" t="s">
        <v>336</v>
      </c>
      <c r="F266" s="273" t="s">
        <v>337</v>
      </c>
      <c r="G266" s="274" t="s">
        <v>329</v>
      </c>
      <c r="H266" s="275">
        <v>1</v>
      </c>
      <c r="I266" s="276"/>
      <c r="J266" s="277">
        <f>ROUND(I266*H266,2)</f>
        <v>0</v>
      </c>
      <c r="K266" s="278"/>
      <c r="L266" s="279"/>
      <c r="M266" s="280" t="s">
        <v>1</v>
      </c>
      <c r="N266" s="281" t="s">
        <v>42</v>
      </c>
      <c r="O266" s="92"/>
      <c r="P266" s="230">
        <f>O266*H266</f>
        <v>0</v>
      </c>
      <c r="Q266" s="230">
        <v>0.0035000000000000001</v>
      </c>
      <c r="R266" s="230">
        <f>Q266*H266</f>
        <v>0.0035000000000000001</v>
      </c>
      <c r="S266" s="230">
        <v>0</v>
      </c>
      <c r="T266" s="231">
        <f>S266*H266</f>
        <v>0</v>
      </c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/>
      <c r="AR266" s="232" t="s">
        <v>173</v>
      </c>
      <c r="AT266" s="232" t="s">
        <v>271</v>
      </c>
      <c r="AU266" s="232" t="s">
        <v>87</v>
      </c>
      <c r="AY266" s="18" t="s">
        <v>123</v>
      </c>
      <c r="BE266" s="233">
        <f>IF(N266="základní",J266,0)</f>
        <v>0</v>
      </c>
      <c r="BF266" s="233">
        <f>IF(N266="snížená",J266,0)</f>
        <v>0</v>
      </c>
      <c r="BG266" s="233">
        <f>IF(N266="zákl. přenesená",J266,0)</f>
        <v>0</v>
      </c>
      <c r="BH266" s="233">
        <f>IF(N266="sníž. přenesená",J266,0)</f>
        <v>0</v>
      </c>
      <c r="BI266" s="233">
        <f>IF(N266="nulová",J266,0)</f>
        <v>0</v>
      </c>
      <c r="BJ266" s="18" t="s">
        <v>85</v>
      </c>
      <c r="BK266" s="233">
        <f>ROUND(I266*H266,2)</f>
        <v>0</v>
      </c>
      <c r="BL266" s="18" t="s">
        <v>129</v>
      </c>
      <c r="BM266" s="232" t="s">
        <v>338</v>
      </c>
    </row>
    <row r="267" s="2" customFormat="1" ht="24.15" customHeight="1">
      <c r="A267" s="39"/>
      <c r="B267" s="40"/>
      <c r="C267" s="220" t="s">
        <v>339</v>
      </c>
      <c r="D267" s="220" t="s">
        <v>125</v>
      </c>
      <c r="E267" s="221" t="s">
        <v>340</v>
      </c>
      <c r="F267" s="222" t="s">
        <v>341</v>
      </c>
      <c r="G267" s="223" t="s">
        <v>329</v>
      </c>
      <c r="H267" s="224">
        <v>3</v>
      </c>
      <c r="I267" s="225"/>
      <c r="J267" s="226">
        <f>ROUND(I267*H267,2)</f>
        <v>0</v>
      </c>
      <c r="K267" s="227"/>
      <c r="L267" s="45"/>
      <c r="M267" s="228" t="s">
        <v>1</v>
      </c>
      <c r="N267" s="229" t="s">
        <v>42</v>
      </c>
      <c r="O267" s="92"/>
      <c r="P267" s="230">
        <f>O267*H267</f>
        <v>0</v>
      </c>
      <c r="Q267" s="230">
        <v>0.10940999999999999</v>
      </c>
      <c r="R267" s="230">
        <f>Q267*H267</f>
        <v>0.32822999999999997</v>
      </c>
      <c r="S267" s="230">
        <v>0</v>
      </c>
      <c r="T267" s="231">
        <f>S267*H267</f>
        <v>0</v>
      </c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  <c r="AR267" s="232" t="s">
        <v>129</v>
      </c>
      <c r="AT267" s="232" t="s">
        <v>125</v>
      </c>
      <c r="AU267" s="232" t="s">
        <v>87</v>
      </c>
      <c r="AY267" s="18" t="s">
        <v>123</v>
      </c>
      <c r="BE267" s="233">
        <f>IF(N267="základní",J267,0)</f>
        <v>0</v>
      </c>
      <c r="BF267" s="233">
        <f>IF(N267="snížená",J267,0)</f>
        <v>0</v>
      </c>
      <c r="BG267" s="233">
        <f>IF(N267="zákl. přenesená",J267,0)</f>
        <v>0</v>
      </c>
      <c r="BH267" s="233">
        <f>IF(N267="sníž. přenesená",J267,0)</f>
        <v>0</v>
      </c>
      <c r="BI267" s="233">
        <f>IF(N267="nulová",J267,0)</f>
        <v>0</v>
      </c>
      <c r="BJ267" s="18" t="s">
        <v>85</v>
      </c>
      <c r="BK267" s="233">
        <f>ROUND(I267*H267,2)</f>
        <v>0</v>
      </c>
      <c r="BL267" s="18" t="s">
        <v>129</v>
      </c>
      <c r="BM267" s="232" t="s">
        <v>342</v>
      </c>
    </row>
    <row r="268" s="2" customFormat="1" ht="16.5" customHeight="1">
      <c r="A268" s="39"/>
      <c r="B268" s="40"/>
      <c r="C268" s="220" t="s">
        <v>343</v>
      </c>
      <c r="D268" s="220" t="s">
        <v>125</v>
      </c>
      <c r="E268" s="221" t="s">
        <v>344</v>
      </c>
      <c r="F268" s="222" t="s">
        <v>345</v>
      </c>
      <c r="G268" s="223" t="s">
        <v>329</v>
      </c>
      <c r="H268" s="224">
        <v>1</v>
      </c>
      <c r="I268" s="225"/>
      <c r="J268" s="226">
        <f>ROUND(I268*H268,2)</f>
        <v>0</v>
      </c>
      <c r="K268" s="227"/>
      <c r="L268" s="45"/>
      <c r="M268" s="228" t="s">
        <v>1</v>
      </c>
      <c r="N268" s="229" t="s">
        <v>42</v>
      </c>
      <c r="O268" s="92"/>
      <c r="P268" s="230">
        <f>O268*H268</f>
        <v>0</v>
      </c>
      <c r="Q268" s="230">
        <v>0.00413</v>
      </c>
      <c r="R268" s="230">
        <f>Q268*H268</f>
        <v>0.00413</v>
      </c>
      <c r="S268" s="230">
        <v>0</v>
      </c>
      <c r="T268" s="231">
        <f>S268*H268</f>
        <v>0</v>
      </c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  <c r="AR268" s="232" t="s">
        <v>129</v>
      </c>
      <c r="AT268" s="232" t="s">
        <v>125</v>
      </c>
      <c r="AU268" s="232" t="s">
        <v>87</v>
      </c>
      <c r="AY268" s="18" t="s">
        <v>123</v>
      </c>
      <c r="BE268" s="233">
        <f>IF(N268="základní",J268,0)</f>
        <v>0</v>
      </c>
      <c r="BF268" s="233">
        <f>IF(N268="snížená",J268,0)</f>
        <v>0</v>
      </c>
      <c r="BG268" s="233">
        <f>IF(N268="zákl. přenesená",J268,0)</f>
        <v>0</v>
      </c>
      <c r="BH268" s="233">
        <f>IF(N268="sníž. přenesená",J268,0)</f>
        <v>0</v>
      </c>
      <c r="BI268" s="233">
        <f>IF(N268="nulová",J268,0)</f>
        <v>0</v>
      </c>
      <c r="BJ268" s="18" t="s">
        <v>85</v>
      </c>
      <c r="BK268" s="233">
        <f>ROUND(I268*H268,2)</f>
        <v>0</v>
      </c>
      <c r="BL268" s="18" t="s">
        <v>129</v>
      </c>
      <c r="BM268" s="232" t="s">
        <v>346</v>
      </c>
    </row>
    <row r="269" s="2" customFormat="1" ht="49.05" customHeight="1">
      <c r="A269" s="39"/>
      <c r="B269" s="40"/>
      <c r="C269" s="220" t="s">
        <v>347</v>
      </c>
      <c r="D269" s="220" t="s">
        <v>125</v>
      </c>
      <c r="E269" s="221" t="s">
        <v>348</v>
      </c>
      <c r="F269" s="222" t="s">
        <v>349</v>
      </c>
      <c r="G269" s="223" t="s">
        <v>150</v>
      </c>
      <c r="H269" s="224">
        <v>417.5</v>
      </c>
      <c r="I269" s="225"/>
      <c r="J269" s="226">
        <f>ROUND(I269*H269,2)</f>
        <v>0</v>
      </c>
      <c r="K269" s="227"/>
      <c r="L269" s="45"/>
      <c r="M269" s="228" t="s">
        <v>1</v>
      </c>
      <c r="N269" s="229" t="s">
        <v>42</v>
      </c>
      <c r="O269" s="92"/>
      <c r="P269" s="230">
        <f>O269*H269</f>
        <v>0</v>
      </c>
      <c r="Q269" s="230">
        <v>0.15540000000000001</v>
      </c>
      <c r="R269" s="230">
        <f>Q269*H269</f>
        <v>64.879500000000007</v>
      </c>
      <c r="S269" s="230">
        <v>0</v>
      </c>
      <c r="T269" s="231">
        <f>S269*H269</f>
        <v>0</v>
      </c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9"/>
      <c r="AR269" s="232" t="s">
        <v>129</v>
      </c>
      <c r="AT269" s="232" t="s">
        <v>125</v>
      </c>
      <c r="AU269" s="232" t="s">
        <v>87</v>
      </c>
      <c r="AY269" s="18" t="s">
        <v>123</v>
      </c>
      <c r="BE269" s="233">
        <f>IF(N269="základní",J269,0)</f>
        <v>0</v>
      </c>
      <c r="BF269" s="233">
        <f>IF(N269="snížená",J269,0)</f>
        <v>0</v>
      </c>
      <c r="BG269" s="233">
        <f>IF(N269="zákl. přenesená",J269,0)</f>
        <v>0</v>
      </c>
      <c r="BH269" s="233">
        <f>IF(N269="sníž. přenesená",J269,0)</f>
        <v>0</v>
      </c>
      <c r="BI269" s="233">
        <f>IF(N269="nulová",J269,0)</f>
        <v>0</v>
      </c>
      <c r="BJ269" s="18" t="s">
        <v>85</v>
      </c>
      <c r="BK269" s="233">
        <f>ROUND(I269*H269,2)</f>
        <v>0</v>
      </c>
      <c r="BL269" s="18" t="s">
        <v>129</v>
      </c>
      <c r="BM269" s="232" t="s">
        <v>350</v>
      </c>
    </row>
    <row r="270" s="15" customFormat="1">
      <c r="A270" s="15"/>
      <c r="B270" s="261"/>
      <c r="C270" s="262"/>
      <c r="D270" s="236" t="s">
        <v>131</v>
      </c>
      <c r="E270" s="263" t="s">
        <v>1</v>
      </c>
      <c r="F270" s="264" t="s">
        <v>351</v>
      </c>
      <c r="G270" s="262"/>
      <c r="H270" s="263" t="s">
        <v>1</v>
      </c>
      <c r="I270" s="265"/>
      <c r="J270" s="262"/>
      <c r="K270" s="262"/>
      <c r="L270" s="266"/>
      <c r="M270" s="267"/>
      <c r="N270" s="268"/>
      <c r="O270" s="268"/>
      <c r="P270" s="268"/>
      <c r="Q270" s="268"/>
      <c r="R270" s="268"/>
      <c r="S270" s="268"/>
      <c r="T270" s="269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T270" s="270" t="s">
        <v>131</v>
      </c>
      <c r="AU270" s="270" t="s">
        <v>87</v>
      </c>
      <c r="AV270" s="15" t="s">
        <v>85</v>
      </c>
      <c r="AW270" s="15" t="s">
        <v>32</v>
      </c>
      <c r="AX270" s="15" t="s">
        <v>77</v>
      </c>
      <c r="AY270" s="270" t="s">
        <v>123</v>
      </c>
    </row>
    <row r="271" s="15" customFormat="1">
      <c r="A271" s="15"/>
      <c r="B271" s="261"/>
      <c r="C271" s="262"/>
      <c r="D271" s="236" t="s">
        <v>131</v>
      </c>
      <c r="E271" s="263" t="s">
        <v>1</v>
      </c>
      <c r="F271" s="264" t="s">
        <v>352</v>
      </c>
      <c r="G271" s="262"/>
      <c r="H271" s="263" t="s">
        <v>1</v>
      </c>
      <c r="I271" s="265"/>
      <c r="J271" s="262"/>
      <c r="K271" s="262"/>
      <c r="L271" s="266"/>
      <c r="M271" s="267"/>
      <c r="N271" s="268"/>
      <c r="O271" s="268"/>
      <c r="P271" s="268"/>
      <c r="Q271" s="268"/>
      <c r="R271" s="268"/>
      <c r="S271" s="268"/>
      <c r="T271" s="269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T271" s="270" t="s">
        <v>131</v>
      </c>
      <c r="AU271" s="270" t="s">
        <v>87</v>
      </c>
      <c r="AV271" s="15" t="s">
        <v>85</v>
      </c>
      <c r="AW271" s="15" t="s">
        <v>32</v>
      </c>
      <c r="AX271" s="15" t="s">
        <v>77</v>
      </c>
      <c r="AY271" s="270" t="s">
        <v>123</v>
      </c>
    </row>
    <row r="272" s="13" customFormat="1">
      <c r="A272" s="13"/>
      <c r="B272" s="234"/>
      <c r="C272" s="235"/>
      <c r="D272" s="236" t="s">
        <v>131</v>
      </c>
      <c r="E272" s="237" t="s">
        <v>1</v>
      </c>
      <c r="F272" s="238" t="s">
        <v>353</v>
      </c>
      <c r="G272" s="235"/>
      <c r="H272" s="239">
        <v>3</v>
      </c>
      <c r="I272" s="240"/>
      <c r="J272" s="235"/>
      <c r="K272" s="235"/>
      <c r="L272" s="241"/>
      <c r="M272" s="242"/>
      <c r="N272" s="243"/>
      <c r="O272" s="243"/>
      <c r="P272" s="243"/>
      <c r="Q272" s="243"/>
      <c r="R272" s="243"/>
      <c r="S272" s="243"/>
      <c r="T272" s="244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T272" s="245" t="s">
        <v>131</v>
      </c>
      <c r="AU272" s="245" t="s">
        <v>87</v>
      </c>
      <c r="AV272" s="13" t="s">
        <v>87</v>
      </c>
      <c r="AW272" s="13" t="s">
        <v>32</v>
      </c>
      <c r="AX272" s="13" t="s">
        <v>77</v>
      </c>
      <c r="AY272" s="245" t="s">
        <v>123</v>
      </c>
    </row>
    <row r="273" s="13" customFormat="1">
      <c r="A273" s="13"/>
      <c r="B273" s="234"/>
      <c r="C273" s="235"/>
      <c r="D273" s="236" t="s">
        <v>131</v>
      </c>
      <c r="E273" s="237" t="s">
        <v>1</v>
      </c>
      <c r="F273" s="238" t="s">
        <v>354</v>
      </c>
      <c r="G273" s="235"/>
      <c r="H273" s="239">
        <v>301</v>
      </c>
      <c r="I273" s="240"/>
      <c r="J273" s="235"/>
      <c r="K273" s="235"/>
      <c r="L273" s="241"/>
      <c r="M273" s="242"/>
      <c r="N273" s="243"/>
      <c r="O273" s="243"/>
      <c r="P273" s="243"/>
      <c r="Q273" s="243"/>
      <c r="R273" s="243"/>
      <c r="S273" s="243"/>
      <c r="T273" s="244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T273" s="245" t="s">
        <v>131</v>
      </c>
      <c r="AU273" s="245" t="s">
        <v>87</v>
      </c>
      <c r="AV273" s="13" t="s">
        <v>87</v>
      </c>
      <c r="AW273" s="13" t="s">
        <v>32</v>
      </c>
      <c r="AX273" s="13" t="s">
        <v>77</v>
      </c>
      <c r="AY273" s="245" t="s">
        <v>123</v>
      </c>
    </row>
    <row r="274" s="16" customFormat="1">
      <c r="A274" s="16"/>
      <c r="B274" s="282"/>
      <c r="C274" s="283"/>
      <c r="D274" s="236" t="s">
        <v>131</v>
      </c>
      <c r="E274" s="284" t="s">
        <v>1</v>
      </c>
      <c r="F274" s="285" t="s">
        <v>289</v>
      </c>
      <c r="G274" s="283"/>
      <c r="H274" s="286">
        <v>304</v>
      </c>
      <c r="I274" s="287"/>
      <c r="J274" s="283"/>
      <c r="K274" s="283"/>
      <c r="L274" s="288"/>
      <c r="M274" s="289"/>
      <c r="N274" s="290"/>
      <c r="O274" s="290"/>
      <c r="P274" s="290"/>
      <c r="Q274" s="290"/>
      <c r="R274" s="290"/>
      <c r="S274" s="290"/>
      <c r="T274" s="291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T274" s="292" t="s">
        <v>131</v>
      </c>
      <c r="AU274" s="292" t="s">
        <v>87</v>
      </c>
      <c r="AV274" s="16" t="s">
        <v>140</v>
      </c>
      <c r="AW274" s="16" t="s">
        <v>32</v>
      </c>
      <c r="AX274" s="16" t="s">
        <v>77</v>
      </c>
      <c r="AY274" s="292" t="s">
        <v>123</v>
      </c>
    </row>
    <row r="275" s="15" customFormat="1">
      <c r="A275" s="15"/>
      <c r="B275" s="261"/>
      <c r="C275" s="262"/>
      <c r="D275" s="236" t="s">
        <v>131</v>
      </c>
      <c r="E275" s="263" t="s">
        <v>1</v>
      </c>
      <c r="F275" s="264" t="s">
        <v>355</v>
      </c>
      <c r="G275" s="262"/>
      <c r="H275" s="263" t="s">
        <v>1</v>
      </c>
      <c r="I275" s="265"/>
      <c r="J275" s="262"/>
      <c r="K275" s="262"/>
      <c r="L275" s="266"/>
      <c r="M275" s="267"/>
      <c r="N275" s="268"/>
      <c r="O275" s="268"/>
      <c r="P275" s="268"/>
      <c r="Q275" s="268"/>
      <c r="R275" s="268"/>
      <c r="S275" s="268"/>
      <c r="T275" s="269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T275" s="270" t="s">
        <v>131</v>
      </c>
      <c r="AU275" s="270" t="s">
        <v>87</v>
      </c>
      <c r="AV275" s="15" t="s">
        <v>85</v>
      </c>
      <c r="AW275" s="15" t="s">
        <v>32</v>
      </c>
      <c r="AX275" s="15" t="s">
        <v>77</v>
      </c>
      <c r="AY275" s="270" t="s">
        <v>123</v>
      </c>
    </row>
    <row r="276" s="13" customFormat="1">
      <c r="A276" s="13"/>
      <c r="B276" s="234"/>
      <c r="C276" s="235"/>
      <c r="D276" s="236" t="s">
        <v>131</v>
      </c>
      <c r="E276" s="237" t="s">
        <v>1</v>
      </c>
      <c r="F276" s="238" t="s">
        <v>356</v>
      </c>
      <c r="G276" s="235"/>
      <c r="H276" s="239">
        <v>31.5</v>
      </c>
      <c r="I276" s="240"/>
      <c r="J276" s="235"/>
      <c r="K276" s="235"/>
      <c r="L276" s="241"/>
      <c r="M276" s="242"/>
      <c r="N276" s="243"/>
      <c r="O276" s="243"/>
      <c r="P276" s="243"/>
      <c r="Q276" s="243"/>
      <c r="R276" s="243"/>
      <c r="S276" s="243"/>
      <c r="T276" s="244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T276" s="245" t="s">
        <v>131</v>
      </c>
      <c r="AU276" s="245" t="s">
        <v>87</v>
      </c>
      <c r="AV276" s="13" t="s">
        <v>87</v>
      </c>
      <c r="AW276" s="13" t="s">
        <v>32</v>
      </c>
      <c r="AX276" s="13" t="s">
        <v>77</v>
      </c>
      <c r="AY276" s="245" t="s">
        <v>123</v>
      </c>
    </row>
    <row r="277" s="13" customFormat="1">
      <c r="A277" s="13"/>
      <c r="B277" s="234"/>
      <c r="C277" s="235"/>
      <c r="D277" s="236" t="s">
        <v>131</v>
      </c>
      <c r="E277" s="237" t="s">
        <v>1</v>
      </c>
      <c r="F277" s="238" t="s">
        <v>357</v>
      </c>
      <c r="G277" s="235"/>
      <c r="H277" s="239">
        <v>82</v>
      </c>
      <c r="I277" s="240"/>
      <c r="J277" s="235"/>
      <c r="K277" s="235"/>
      <c r="L277" s="241"/>
      <c r="M277" s="242"/>
      <c r="N277" s="243"/>
      <c r="O277" s="243"/>
      <c r="P277" s="243"/>
      <c r="Q277" s="243"/>
      <c r="R277" s="243"/>
      <c r="S277" s="243"/>
      <c r="T277" s="244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T277" s="245" t="s">
        <v>131</v>
      </c>
      <c r="AU277" s="245" t="s">
        <v>87</v>
      </c>
      <c r="AV277" s="13" t="s">
        <v>87</v>
      </c>
      <c r="AW277" s="13" t="s">
        <v>32</v>
      </c>
      <c r="AX277" s="13" t="s">
        <v>77</v>
      </c>
      <c r="AY277" s="245" t="s">
        <v>123</v>
      </c>
    </row>
    <row r="278" s="16" customFormat="1">
      <c r="A278" s="16"/>
      <c r="B278" s="282"/>
      <c r="C278" s="283"/>
      <c r="D278" s="236" t="s">
        <v>131</v>
      </c>
      <c r="E278" s="284" t="s">
        <v>1</v>
      </c>
      <c r="F278" s="285" t="s">
        <v>289</v>
      </c>
      <c r="G278" s="283"/>
      <c r="H278" s="286">
        <v>113.5</v>
      </c>
      <c r="I278" s="287"/>
      <c r="J278" s="283"/>
      <c r="K278" s="283"/>
      <c r="L278" s="288"/>
      <c r="M278" s="289"/>
      <c r="N278" s="290"/>
      <c r="O278" s="290"/>
      <c r="P278" s="290"/>
      <c r="Q278" s="290"/>
      <c r="R278" s="290"/>
      <c r="S278" s="290"/>
      <c r="T278" s="291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T278" s="292" t="s">
        <v>131</v>
      </c>
      <c r="AU278" s="292" t="s">
        <v>87</v>
      </c>
      <c r="AV278" s="16" t="s">
        <v>140</v>
      </c>
      <c r="AW278" s="16" t="s">
        <v>32</v>
      </c>
      <c r="AX278" s="16" t="s">
        <v>77</v>
      </c>
      <c r="AY278" s="292" t="s">
        <v>123</v>
      </c>
    </row>
    <row r="279" s="14" customFormat="1">
      <c r="A279" s="14"/>
      <c r="B279" s="246"/>
      <c r="C279" s="247"/>
      <c r="D279" s="236" t="s">
        <v>131</v>
      </c>
      <c r="E279" s="248" t="s">
        <v>1</v>
      </c>
      <c r="F279" s="249" t="s">
        <v>139</v>
      </c>
      <c r="G279" s="247"/>
      <c r="H279" s="250">
        <v>417.5</v>
      </c>
      <c r="I279" s="251"/>
      <c r="J279" s="247"/>
      <c r="K279" s="247"/>
      <c r="L279" s="252"/>
      <c r="M279" s="253"/>
      <c r="N279" s="254"/>
      <c r="O279" s="254"/>
      <c r="P279" s="254"/>
      <c r="Q279" s="254"/>
      <c r="R279" s="254"/>
      <c r="S279" s="254"/>
      <c r="T279" s="255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T279" s="256" t="s">
        <v>131</v>
      </c>
      <c r="AU279" s="256" t="s">
        <v>87</v>
      </c>
      <c r="AV279" s="14" t="s">
        <v>129</v>
      </c>
      <c r="AW279" s="14" t="s">
        <v>32</v>
      </c>
      <c r="AX279" s="14" t="s">
        <v>85</v>
      </c>
      <c r="AY279" s="256" t="s">
        <v>123</v>
      </c>
    </row>
    <row r="280" s="2" customFormat="1" ht="16.5" customHeight="1">
      <c r="A280" s="39"/>
      <c r="B280" s="40"/>
      <c r="C280" s="271" t="s">
        <v>358</v>
      </c>
      <c r="D280" s="271" t="s">
        <v>271</v>
      </c>
      <c r="E280" s="272" t="s">
        <v>359</v>
      </c>
      <c r="F280" s="273" t="s">
        <v>360</v>
      </c>
      <c r="G280" s="274" t="s">
        <v>150</v>
      </c>
      <c r="H280" s="275">
        <v>310.07999999999998</v>
      </c>
      <c r="I280" s="276"/>
      <c r="J280" s="277">
        <f>ROUND(I280*H280,2)</f>
        <v>0</v>
      </c>
      <c r="K280" s="278"/>
      <c r="L280" s="279"/>
      <c r="M280" s="280" t="s">
        <v>1</v>
      </c>
      <c r="N280" s="281" t="s">
        <v>42</v>
      </c>
      <c r="O280" s="92"/>
      <c r="P280" s="230">
        <f>O280*H280</f>
        <v>0</v>
      </c>
      <c r="Q280" s="230">
        <v>0.080000000000000002</v>
      </c>
      <c r="R280" s="230">
        <f>Q280*H280</f>
        <v>24.8064</v>
      </c>
      <c r="S280" s="230">
        <v>0</v>
      </c>
      <c r="T280" s="231">
        <f>S280*H280</f>
        <v>0</v>
      </c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/>
      <c r="AR280" s="232" t="s">
        <v>173</v>
      </c>
      <c r="AT280" s="232" t="s">
        <v>271</v>
      </c>
      <c r="AU280" s="232" t="s">
        <v>87</v>
      </c>
      <c r="AY280" s="18" t="s">
        <v>123</v>
      </c>
      <c r="BE280" s="233">
        <f>IF(N280="základní",J280,0)</f>
        <v>0</v>
      </c>
      <c r="BF280" s="233">
        <f>IF(N280="snížená",J280,0)</f>
        <v>0</v>
      </c>
      <c r="BG280" s="233">
        <f>IF(N280="zákl. přenesená",J280,0)</f>
        <v>0</v>
      </c>
      <c r="BH280" s="233">
        <f>IF(N280="sníž. přenesená",J280,0)</f>
        <v>0</v>
      </c>
      <c r="BI280" s="233">
        <f>IF(N280="nulová",J280,0)</f>
        <v>0</v>
      </c>
      <c r="BJ280" s="18" t="s">
        <v>85</v>
      </c>
      <c r="BK280" s="233">
        <f>ROUND(I280*H280,2)</f>
        <v>0</v>
      </c>
      <c r="BL280" s="18" t="s">
        <v>129</v>
      </c>
      <c r="BM280" s="232" t="s">
        <v>361</v>
      </c>
    </row>
    <row r="281" s="2" customFormat="1">
      <c r="A281" s="39"/>
      <c r="B281" s="40"/>
      <c r="C281" s="41"/>
      <c r="D281" s="236" t="s">
        <v>144</v>
      </c>
      <c r="E281" s="41"/>
      <c r="F281" s="257" t="s">
        <v>362</v>
      </c>
      <c r="G281" s="41"/>
      <c r="H281" s="41"/>
      <c r="I281" s="258"/>
      <c r="J281" s="41"/>
      <c r="K281" s="41"/>
      <c r="L281" s="45"/>
      <c r="M281" s="259"/>
      <c r="N281" s="260"/>
      <c r="O281" s="92"/>
      <c r="P281" s="92"/>
      <c r="Q281" s="92"/>
      <c r="R281" s="92"/>
      <c r="S281" s="92"/>
      <c r="T281" s="93"/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9"/>
      <c r="AT281" s="18" t="s">
        <v>144</v>
      </c>
      <c r="AU281" s="18" t="s">
        <v>87</v>
      </c>
    </row>
    <row r="282" s="13" customFormat="1">
      <c r="A282" s="13"/>
      <c r="B282" s="234"/>
      <c r="C282" s="235"/>
      <c r="D282" s="236" t="s">
        <v>131</v>
      </c>
      <c r="E282" s="235"/>
      <c r="F282" s="238" t="s">
        <v>363</v>
      </c>
      <c r="G282" s="235"/>
      <c r="H282" s="239">
        <v>310.07999999999998</v>
      </c>
      <c r="I282" s="240"/>
      <c r="J282" s="235"/>
      <c r="K282" s="235"/>
      <c r="L282" s="241"/>
      <c r="M282" s="242"/>
      <c r="N282" s="243"/>
      <c r="O282" s="243"/>
      <c r="P282" s="243"/>
      <c r="Q282" s="243"/>
      <c r="R282" s="243"/>
      <c r="S282" s="243"/>
      <c r="T282" s="244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T282" s="245" t="s">
        <v>131</v>
      </c>
      <c r="AU282" s="245" t="s">
        <v>87</v>
      </c>
      <c r="AV282" s="13" t="s">
        <v>87</v>
      </c>
      <c r="AW282" s="13" t="s">
        <v>4</v>
      </c>
      <c r="AX282" s="13" t="s">
        <v>85</v>
      </c>
      <c r="AY282" s="245" t="s">
        <v>123</v>
      </c>
    </row>
    <row r="283" s="2" customFormat="1" ht="24.15" customHeight="1">
      <c r="A283" s="39"/>
      <c r="B283" s="40"/>
      <c r="C283" s="271" t="s">
        <v>364</v>
      </c>
      <c r="D283" s="271" t="s">
        <v>271</v>
      </c>
      <c r="E283" s="272" t="s">
        <v>365</v>
      </c>
      <c r="F283" s="273" t="s">
        <v>366</v>
      </c>
      <c r="G283" s="274" t="s">
        <v>150</v>
      </c>
      <c r="H283" s="275">
        <v>115.77</v>
      </c>
      <c r="I283" s="276"/>
      <c r="J283" s="277">
        <f>ROUND(I283*H283,2)</f>
        <v>0</v>
      </c>
      <c r="K283" s="278"/>
      <c r="L283" s="279"/>
      <c r="M283" s="280" t="s">
        <v>1</v>
      </c>
      <c r="N283" s="281" t="s">
        <v>42</v>
      </c>
      <c r="O283" s="92"/>
      <c r="P283" s="230">
        <f>O283*H283</f>
        <v>0</v>
      </c>
      <c r="Q283" s="230">
        <v>0.048300000000000003</v>
      </c>
      <c r="R283" s="230">
        <f>Q283*H283</f>
        <v>5.591691</v>
      </c>
      <c r="S283" s="230">
        <v>0</v>
      </c>
      <c r="T283" s="231">
        <f>S283*H283</f>
        <v>0</v>
      </c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  <c r="AE283" s="39"/>
      <c r="AR283" s="232" t="s">
        <v>173</v>
      </c>
      <c r="AT283" s="232" t="s">
        <v>271</v>
      </c>
      <c r="AU283" s="232" t="s">
        <v>87</v>
      </c>
      <c r="AY283" s="18" t="s">
        <v>123</v>
      </c>
      <c r="BE283" s="233">
        <f>IF(N283="základní",J283,0)</f>
        <v>0</v>
      </c>
      <c r="BF283" s="233">
        <f>IF(N283="snížená",J283,0)</f>
        <v>0</v>
      </c>
      <c r="BG283" s="233">
        <f>IF(N283="zákl. přenesená",J283,0)</f>
        <v>0</v>
      </c>
      <c r="BH283" s="233">
        <f>IF(N283="sníž. přenesená",J283,0)</f>
        <v>0</v>
      </c>
      <c r="BI283" s="233">
        <f>IF(N283="nulová",J283,0)</f>
        <v>0</v>
      </c>
      <c r="BJ283" s="18" t="s">
        <v>85</v>
      </c>
      <c r="BK283" s="233">
        <f>ROUND(I283*H283,2)</f>
        <v>0</v>
      </c>
      <c r="BL283" s="18" t="s">
        <v>129</v>
      </c>
      <c r="BM283" s="232" t="s">
        <v>367</v>
      </c>
    </row>
    <row r="284" s="13" customFormat="1">
      <c r="A284" s="13"/>
      <c r="B284" s="234"/>
      <c r="C284" s="235"/>
      <c r="D284" s="236" t="s">
        <v>131</v>
      </c>
      <c r="E284" s="235"/>
      <c r="F284" s="238" t="s">
        <v>368</v>
      </c>
      <c r="G284" s="235"/>
      <c r="H284" s="239">
        <v>115.77</v>
      </c>
      <c r="I284" s="240"/>
      <c r="J284" s="235"/>
      <c r="K284" s="235"/>
      <c r="L284" s="241"/>
      <c r="M284" s="242"/>
      <c r="N284" s="243"/>
      <c r="O284" s="243"/>
      <c r="P284" s="243"/>
      <c r="Q284" s="243"/>
      <c r="R284" s="243"/>
      <c r="S284" s="243"/>
      <c r="T284" s="244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T284" s="245" t="s">
        <v>131</v>
      </c>
      <c r="AU284" s="245" t="s">
        <v>87</v>
      </c>
      <c r="AV284" s="13" t="s">
        <v>87</v>
      </c>
      <c r="AW284" s="13" t="s">
        <v>4</v>
      </c>
      <c r="AX284" s="13" t="s">
        <v>85</v>
      </c>
      <c r="AY284" s="245" t="s">
        <v>123</v>
      </c>
    </row>
    <row r="285" s="2" customFormat="1" ht="49.05" customHeight="1">
      <c r="A285" s="39"/>
      <c r="B285" s="40"/>
      <c r="C285" s="220" t="s">
        <v>369</v>
      </c>
      <c r="D285" s="220" t="s">
        <v>125</v>
      </c>
      <c r="E285" s="221" t="s">
        <v>370</v>
      </c>
      <c r="F285" s="222" t="s">
        <v>371</v>
      </c>
      <c r="G285" s="223" t="s">
        <v>150</v>
      </c>
      <c r="H285" s="224">
        <v>75.5</v>
      </c>
      <c r="I285" s="225"/>
      <c r="J285" s="226">
        <f>ROUND(I285*H285,2)</f>
        <v>0</v>
      </c>
      <c r="K285" s="227"/>
      <c r="L285" s="45"/>
      <c r="M285" s="228" t="s">
        <v>1</v>
      </c>
      <c r="N285" s="229" t="s">
        <v>42</v>
      </c>
      <c r="O285" s="92"/>
      <c r="P285" s="230">
        <f>O285*H285</f>
        <v>0</v>
      </c>
      <c r="Q285" s="230">
        <v>0.1295</v>
      </c>
      <c r="R285" s="230">
        <f>Q285*H285</f>
        <v>9.7772500000000004</v>
      </c>
      <c r="S285" s="230">
        <v>0</v>
      </c>
      <c r="T285" s="231">
        <f>S285*H285</f>
        <v>0</v>
      </c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  <c r="AR285" s="232" t="s">
        <v>129</v>
      </c>
      <c r="AT285" s="232" t="s">
        <v>125</v>
      </c>
      <c r="AU285" s="232" t="s">
        <v>87</v>
      </c>
      <c r="AY285" s="18" t="s">
        <v>123</v>
      </c>
      <c r="BE285" s="233">
        <f>IF(N285="základní",J285,0)</f>
        <v>0</v>
      </c>
      <c r="BF285" s="233">
        <f>IF(N285="snížená",J285,0)</f>
        <v>0</v>
      </c>
      <c r="BG285" s="233">
        <f>IF(N285="zákl. přenesená",J285,0)</f>
        <v>0</v>
      </c>
      <c r="BH285" s="233">
        <f>IF(N285="sníž. přenesená",J285,0)</f>
        <v>0</v>
      </c>
      <c r="BI285" s="233">
        <f>IF(N285="nulová",J285,0)</f>
        <v>0</v>
      </c>
      <c r="BJ285" s="18" t="s">
        <v>85</v>
      </c>
      <c r="BK285" s="233">
        <f>ROUND(I285*H285,2)</f>
        <v>0</v>
      </c>
      <c r="BL285" s="18" t="s">
        <v>129</v>
      </c>
      <c r="BM285" s="232" t="s">
        <v>372</v>
      </c>
    </row>
    <row r="286" s="13" customFormat="1">
      <c r="A286" s="13"/>
      <c r="B286" s="234"/>
      <c r="C286" s="235"/>
      <c r="D286" s="236" t="s">
        <v>131</v>
      </c>
      <c r="E286" s="237" t="s">
        <v>1</v>
      </c>
      <c r="F286" s="238" t="s">
        <v>373</v>
      </c>
      <c r="G286" s="235"/>
      <c r="H286" s="239">
        <v>75.5</v>
      </c>
      <c r="I286" s="240"/>
      <c r="J286" s="235"/>
      <c r="K286" s="235"/>
      <c r="L286" s="241"/>
      <c r="M286" s="242"/>
      <c r="N286" s="243"/>
      <c r="O286" s="243"/>
      <c r="P286" s="243"/>
      <c r="Q286" s="243"/>
      <c r="R286" s="243"/>
      <c r="S286" s="243"/>
      <c r="T286" s="244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T286" s="245" t="s">
        <v>131</v>
      </c>
      <c r="AU286" s="245" t="s">
        <v>87</v>
      </c>
      <c r="AV286" s="13" t="s">
        <v>87</v>
      </c>
      <c r="AW286" s="13" t="s">
        <v>32</v>
      </c>
      <c r="AX286" s="13" t="s">
        <v>85</v>
      </c>
      <c r="AY286" s="245" t="s">
        <v>123</v>
      </c>
    </row>
    <row r="287" s="2" customFormat="1" ht="16.5" customHeight="1">
      <c r="A287" s="39"/>
      <c r="B287" s="40"/>
      <c r="C287" s="271" t="s">
        <v>374</v>
      </c>
      <c r="D287" s="271" t="s">
        <v>271</v>
      </c>
      <c r="E287" s="272" t="s">
        <v>375</v>
      </c>
      <c r="F287" s="273" t="s">
        <v>376</v>
      </c>
      <c r="G287" s="274" t="s">
        <v>150</v>
      </c>
      <c r="H287" s="275">
        <v>77.010000000000005</v>
      </c>
      <c r="I287" s="276"/>
      <c r="J287" s="277">
        <f>ROUND(I287*H287,2)</f>
        <v>0</v>
      </c>
      <c r="K287" s="278"/>
      <c r="L287" s="279"/>
      <c r="M287" s="280" t="s">
        <v>1</v>
      </c>
      <c r="N287" s="281" t="s">
        <v>42</v>
      </c>
      <c r="O287" s="92"/>
      <c r="P287" s="230">
        <f>O287*H287</f>
        <v>0</v>
      </c>
      <c r="Q287" s="230">
        <v>0.056120000000000003</v>
      </c>
      <c r="R287" s="230">
        <f>Q287*H287</f>
        <v>4.3218012000000003</v>
      </c>
      <c r="S287" s="230">
        <v>0</v>
      </c>
      <c r="T287" s="231">
        <f>S287*H287</f>
        <v>0</v>
      </c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  <c r="AE287" s="39"/>
      <c r="AR287" s="232" t="s">
        <v>173</v>
      </c>
      <c r="AT287" s="232" t="s">
        <v>271</v>
      </c>
      <c r="AU287" s="232" t="s">
        <v>87</v>
      </c>
      <c r="AY287" s="18" t="s">
        <v>123</v>
      </c>
      <c r="BE287" s="233">
        <f>IF(N287="základní",J287,0)</f>
        <v>0</v>
      </c>
      <c r="BF287" s="233">
        <f>IF(N287="snížená",J287,0)</f>
        <v>0</v>
      </c>
      <c r="BG287" s="233">
        <f>IF(N287="zákl. přenesená",J287,0)</f>
        <v>0</v>
      </c>
      <c r="BH287" s="233">
        <f>IF(N287="sníž. přenesená",J287,0)</f>
        <v>0</v>
      </c>
      <c r="BI287" s="233">
        <f>IF(N287="nulová",J287,0)</f>
        <v>0</v>
      </c>
      <c r="BJ287" s="18" t="s">
        <v>85</v>
      </c>
      <c r="BK287" s="233">
        <f>ROUND(I287*H287,2)</f>
        <v>0</v>
      </c>
      <c r="BL287" s="18" t="s">
        <v>129</v>
      </c>
      <c r="BM287" s="232" t="s">
        <v>377</v>
      </c>
    </row>
    <row r="288" s="13" customFormat="1">
      <c r="A288" s="13"/>
      <c r="B288" s="234"/>
      <c r="C288" s="235"/>
      <c r="D288" s="236" t="s">
        <v>131</v>
      </c>
      <c r="E288" s="235"/>
      <c r="F288" s="238" t="s">
        <v>378</v>
      </c>
      <c r="G288" s="235"/>
      <c r="H288" s="239">
        <v>77.010000000000005</v>
      </c>
      <c r="I288" s="240"/>
      <c r="J288" s="235"/>
      <c r="K288" s="235"/>
      <c r="L288" s="241"/>
      <c r="M288" s="242"/>
      <c r="N288" s="243"/>
      <c r="O288" s="243"/>
      <c r="P288" s="243"/>
      <c r="Q288" s="243"/>
      <c r="R288" s="243"/>
      <c r="S288" s="243"/>
      <c r="T288" s="244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T288" s="245" t="s">
        <v>131</v>
      </c>
      <c r="AU288" s="245" t="s">
        <v>87</v>
      </c>
      <c r="AV288" s="13" t="s">
        <v>87</v>
      </c>
      <c r="AW288" s="13" t="s">
        <v>4</v>
      </c>
      <c r="AX288" s="13" t="s">
        <v>85</v>
      </c>
      <c r="AY288" s="245" t="s">
        <v>123</v>
      </c>
    </row>
    <row r="289" s="2" customFormat="1" ht="24.15" customHeight="1">
      <c r="A289" s="39"/>
      <c r="B289" s="40"/>
      <c r="C289" s="220" t="s">
        <v>379</v>
      </c>
      <c r="D289" s="220" t="s">
        <v>125</v>
      </c>
      <c r="E289" s="221" t="s">
        <v>380</v>
      </c>
      <c r="F289" s="222" t="s">
        <v>381</v>
      </c>
      <c r="G289" s="223" t="s">
        <v>135</v>
      </c>
      <c r="H289" s="224">
        <v>17.254999999999999</v>
      </c>
      <c r="I289" s="225"/>
      <c r="J289" s="226">
        <f>ROUND(I289*H289,2)</f>
        <v>0</v>
      </c>
      <c r="K289" s="227"/>
      <c r="L289" s="45"/>
      <c r="M289" s="228" t="s">
        <v>1</v>
      </c>
      <c r="N289" s="229" t="s">
        <v>42</v>
      </c>
      <c r="O289" s="92"/>
      <c r="P289" s="230">
        <f>O289*H289</f>
        <v>0</v>
      </c>
      <c r="Q289" s="230">
        <v>2.2563399999999998</v>
      </c>
      <c r="R289" s="230">
        <f>Q289*H289</f>
        <v>38.933146699999995</v>
      </c>
      <c r="S289" s="230">
        <v>0</v>
      </c>
      <c r="T289" s="231">
        <f>S289*H289</f>
        <v>0</v>
      </c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  <c r="AE289" s="39"/>
      <c r="AR289" s="232" t="s">
        <v>129</v>
      </c>
      <c r="AT289" s="232" t="s">
        <v>125</v>
      </c>
      <c r="AU289" s="232" t="s">
        <v>87</v>
      </c>
      <c r="AY289" s="18" t="s">
        <v>123</v>
      </c>
      <c r="BE289" s="233">
        <f>IF(N289="základní",J289,0)</f>
        <v>0</v>
      </c>
      <c r="BF289" s="233">
        <f>IF(N289="snížená",J289,0)</f>
        <v>0</v>
      </c>
      <c r="BG289" s="233">
        <f>IF(N289="zákl. přenesená",J289,0)</f>
        <v>0</v>
      </c>
      <c r="BH289" s="233">
        <f>IF(N289="sníž. přenesená",J289,0)</f>
        <v>0</v>
      </c>
      <c r="BI289" s="233">
        <f>IF(N289="nulová",J289,0)</f>
        <v>0</v>
      </c>
      <c r="BJ289" s="18" t="s">
        <v>85</v>
      </c>
      <c r="BK289" s="233">
        <f>ROUND(I289*H289,2)</f>
        <v>0</v>
      </c>
      <c r="BL289" s="18" t="s">
        <v>129</v>
      </c>
      <c r="BM289" s="232" t="s">
        <v>382</v>
      </c>
    </row>
    <row r="290" s="2" customFormat="1">
      <c r="A290" s="39"/>
      <c r="B290" s="40"/>
      <c r="C290" s="41"/>
      <c r="D290" s="236" t="s">
        <v>144</v>
      </c>
      <c r="E290" s="41"/>
      <c r="F290" s="257" t="s">
        <v>383</v>
      </c>
      <c r="G290" s="41"/>
      <c r="H290" s="41"/>
      <c r="I290" s="258"/>
      <c r="J290" s="41"/>
      <c r="K290" s="41"/>
      <c r="L290" s="45"/>
      <c r="M290" s="259"/>
      <c r="N290" s="260"/>
      <c r="O290" s="92"/>
      <c r="P290" s="92"/>
      <c r="Q290" s="92"/>
      <c r="R290" s="92"/>
      <c r="S290" s="92"/>
      <c r="T290" s="93"/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9"/>
      <c r="AT290" s="18" t="s">
        <v>144</v>
      </c>
      <c r="AU290" s="18" t="s">
        <v>87</v>
      </c>
    </row>
    <row r="291" s="13" customFormat="1">
      <c r="A291" s="13"/>
      <c r="B291" s="234"/>
      <c r="C291" s="235"/>
      <c r="D291" s="236" t="s">
        <v>131</v>
      </c>
      <c r="E291" s="237" t="s">
        <v>1</v>
      </c>
      <c r="F291" s="238" t="s">
        <v>384</v>
      </c>
      <c r="G291" s="235"/>
      <c r="H291" s="239">
        <v>17.254999999999999</v>
      </c>
      <c r="I291" s="240"/>
      <c r="J291" s="235"/>
      <c r="K291" s="235"/>
      <c r="L291" s="241"/>
      <c r="M291" s="242"/>
      <c r="N291" s="243"/>
      <c r="O291" s="243"/>
      <c r="P291" s="243"/>
      <c r="Q291" s="243"/>
      <c r="R291" s="243"/>
      <c r="S291" s="243"/>
      <c r="T291" s="244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T291" s="245" t="s">
        <v>131</v>
      </c>
      <c r="AU291" s="245" t="s">
        <v>87</v>
      </c>
      <c r="AV291" s="13" t="s">
        <v>87</v>
      </c>
      <c r="AW291" s="13" t="s">
        <v>32</v>
      </c>
      <c r="AX291" s="13" t="s">
        <v>85</v>
      </c>
      <c r="AY291" s="245" t="s">
        <v>123</v>
      </c>
    </row>
    <row r="292" s="2" customFormat="1" ht="21.75" customHeight="1">
      <c r="A292" s="39"/>
      <c r="B292" s="40"/>
      <c r="C292" s="220" t="s">
        <v>385</v>
      </c>
      <c r="D292" s="220" t="s">
        <v>125</v>
      </c>
      <c r="E292" s="221" t="s">
        <v>386</v>
      </c>
      <c r="F292" s="222" t="s">
        <v>387</v>
      </c>
      <c r="G292" s="223" t="s">
        <v>150</v>
      </c>
      <c r="H292" s="224">
        <v>31.5</v>
      </c>
      <c r="I292" s="225"/>
      <c r="J292" s="226">
        <f>ROUND(I292*H292,2)</f>
        <v>0</v>
      </c>
      <c r="K292" s="227"/>
      <c r="L292" s="45"/>
      <c r="M292" s="228" t="s">
        <v>1</v>
      </c>
      <c r="N292" s="229" t="s">
        <v>42</v>
      </c>
      <c r="O292" s="92"/>
      <c r="P292" s="230">
        <f>O292*H292</f>
        <v>0</v>
      </c>
      <c r="Q292" s="230">
        <v>0</v>
      </c>
      <c r="R292" s="230">
        <f>Q292*H292</f>
        <v>0</v>
      </c>
      <c r="S292" s="230">
        <v>0</v>
      </c>
      <c r="T292" s="231">
        <f>S292*H292</f>
        <v>0</v>
      </c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  <c r="AE292" s="39"/>
      <c r="AR292" s="232" t="s">
        <v>129</v>
      </c>
      <c r="AT292" s="232" t="s">
        <v>125</v>
      </c>
      <c r="AU292" s="232" t="s">
        <v>87</v>
      </c>
      <c r="AY292" s="18" t="s">
        <v>123</v>
      </c>
      <c r="BE292" s="233">
        <f>IF(N292="základní",J292,0)</f>
        <v>0</v>
      </c>
      <c r="BF292" s="233">
        <f>IF(N292="snížená",J292,0)</f>
        <v>0</v>
      </c>
      <c r="BG292" s="233">
        <f>IF(N292="zákl. přenesená",J292,0)</f>
        <v>0</v>
      </c>
      <c r="BH292" s="233">
        <f>IF(N292="sníž. přenesená",J292,0)</f>
        <v>0</v>
      </c>
      <c r="BI292" s="233">
        <f>IF(N292="nulová",J292,0)</f>
        <v>0</v>
      </c>
      <c r="BJ292" s="18" t="s">
        <v>85</v>
      </c>
      <c r="BK292" s="233">
        <f>ROUND(I292*H292,2)</f>
        <v>0</v>
      </c>
      <c r="BL292" s="18" t="s">
        <v>129</v>
      </c>
      <c r="BM292" s="232" t="s">
        <v>388</v>
      </c>
    </row>
    <row r="293" s="15" customFormat="1">
      <c r="A293" s="15"/>
      <c r="B293" s="261"/>
      <c r="C293" s="262"/>
      <c r="D293" s="236" t="s">
        <v>131</v>
      </c>
      <c r="E293" s="263" t="s">
        <v>1</v>
      </c>
      <c r="F293" s="264" t="s">
        <v>234</v>
      </c>
      <c r="G293" s="262"/>
      <c r="H293" s="263" t="s">
        <v>1</v>
      </c>
      <c r="I293" s="265"/>
      <c r="J293" s="262"/>
      <c r="K293" s="262"/>
      <c r="L293" s="266"/>
      <c r="M293" s="267"/>
      <c r="N293" s="268"/>
      <c r="O293" s="268"/>
      <c r="P293" s="268"/>
      <c r="Q293" s="268"/>
      <c r="R293" s="268"/>
      <c r="S293" s="268"/>
      <c r="T293" s="269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T293" s="270" t="s">
        <v>131</v>
      </c>
      <c r="AU293" s="270" t="s">
        <v>87</v>
      </c>
      <c r="AV293" s="15" t="s">
        <v>85</v>
      </c>
      <c r="AW293" s="15" t="s">
        <v>32</v>
      </c>
      <c r="AX293" s="15" t="s">
        <v>77</v>
      </c>
      <c r="AY293" s="270" t="s">
        <v>123</v>
      </c>
    </row>
    <row r="294" s="13" customFormat="1">
      <c r="A294" s="13"/>
      <c r="B294" s="234"/>
      <c r="C294" s="235"/>
      <c r="D294" s="236" t="s">
        <v>131</v>
      </c>
      <c r="E294" s="237" t="s">
        <v>1</v>
      </c>
      <c r="F294" s="238" t="s">
        <v>389</v>
      </c>
      <c r="G294" s="235"/>
      <c r="H294" s="239">
        <v>8</v>
      </c>
      <c r="I294" s="240"/>
      <c r="J294" s="235"/>
      <c r="K294" s="235"/>
      <c r="L294" s="241"/>
      <c r="M294" s="242"/>
      <c r="N294" s="243"/>
      <c r="O294" s="243"/>
      <c r="P294" s="243"/>
      <c r="Q294" s="243"/>
      <c r="R294" s="243"/>
      <c r="S294" s="243"/>
      <c r="T294" s="244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T294" s="245" t="s">
        <v>131</v>
      </c>
      <c r="AU294" s="245" t="s">
        <v>87</v>
      </c>
      <c r="AV294" s="13" t="s">
        <v>87</v>
      </c>
      <c r="AW294" s="13" t="s">
        <v>32</v>
      </c>
      <c r="AX294" s="13" t="s">
        <v>77</v>
      </c>
      <c r="AY294" s="245" t="s">
        <v>123</v>
      </c>
    </row>
    <row r="295" s="13" customFormat="1">
      <c r="A295" s="13"/>
      <c r="B295" s="234"/>
      <c r="C295" s="235"/>
      <c r="D295" s="236" t="s">
        <v>131</v>
      </c>
      <c r="E295" s="237" t="s">
        <v>1</v>
      </c>
      <c r="F295" s="238" t="s">
        <v>390</v>
      </c>
      <c r="G295" s="235"/>
      <c r="H295" s="239">
        <v>23.5</v>
      </c>
      <c r="I295" s="240"/>
      <c r="J295" s="235"/>
      <c r="K295" s="235"/>
      <c r="L295" s="241"/>
      <c r="M295" s="242"/>
      <c r="N295" s="243"/>
      <c r="O295" s="243"/>
      <c r="P295" s="243"/>
      <c r="Q295" s="243"/>
      <c r="R295" s="243"/>
      <c r="S295" s="243"/>
      <c r="T295" s="244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T295" s="245" t="s">
        <v>131</v>
      </c>
      <c r="AU295" s="245" t="s">
        <v>87</v>
      </c>
      <c r="AV295" s="13" t="s">
        <v>87</v>
      </c>
      <c r="AW295" s="13" t="s">
        <v>32</v>
      </c>
      <c r="AX295" s="13" t="s">
        <v>77</v>
      </c>
      <c r="AY295" s="245" t="s">
        <v>123</v>
      </c>
    </row>
    <row r="296" s="14" customFormat="1">
      <c r="A296" s="14"/>
      <c r="B296" s="246"/>
      <c r="C296" s="247"/>
      <c r="D296" s="236" t="s">
        <v>131</v>
      </c>
      <c r="E296" s="248" t="s">
        <v>1</v>
      </c>
      <c r="F296" s="249" t="s">
        <v>139</v>
      </c>
      <c r="G296" s="247"/>
      <c r="H296" s="250">
        <v>31.5</v>
      </c>
      <c r="I296" s="251"/>
      <c r="J296" s="247"/>
      <c r="K296" s="247"/>
      <c r="L296" s="252"/>
      <c r="M296" s="253"/>
      <c r="N296" s="254"/>
      <c r="O296" s="254"/>
      <c r="P296" s="254"/>
      <c r="Q296" s="254"/>
      <c r="R296" s="254"/>
      <c r="S296" s="254"/>
      <c r="T296" s="255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T296" s="256" t="s">
        <v>131</v>
      </c>
      <c r="AU296" s="256" t="s">
        <v>87</v>
      </c>
      <c r="AV296" s="14" t="s">
        <v>129</v>
      </c>
      <c r="AW296" s="14" t="s">
        <v>32</v>
      </c>
      <c r="AX296" s="14" t="s">
        <v>85</v>
      </c>
      <c r="AY296" s="256" t="s">
        <v>123</v>
      </c>
    </row>
    <row r="297" s="12" customFormat="1" ht="22.8" customHeight="1">
      <c r="A297" s="12"/>
      <c r="B297" s="204"/>
      <c r="C297" s="205"/>
      <c r="D297" s="206" t="s">
        <v>76</v>
      </c>
      <c r="E297" s="218" t="s">
        <v>391</v>
      </c>
      <c r="F297" s="218" t="s">
        <v>392</v>
      </c>
      <c r="G297" s="205"/>
      <c r="H297" s="205"/>
      <c r="I297" s="208"/>
      <c r="J297" s="219">
        <f>BK297</f>
        <v>0</v>
      </c>
      <c r="K297" s="205"/>
      <c r="L297" s="210"/>
      <c r="M297" s="211"/>
      <c r="N297" s="212"/>
      <c r="O297" s="212"/>
      <c r="P297" s="213">
        <f>SUM(P298:P304)</f>
        <v>0</v>
      </c>
      <c r="Q297" s="212"/>
      <c r="R297" s="213">
        <f>SUM(R298:R304)</f>
        <v>0</v>
      </c>
      <c r="S297" s="212"/>
      <c r="T297" s="214">
        <f>SUM(T298:T304)</f>
        <v>0</v>
      </c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R297" s="215" t="s">
        <v>85</v>
      </c>
      <c r="AT297" s="216" t="s">
        <v>76</v>
      </c>
      <c r="AU297" s="216" t="s">
        <v>85</v>
      </c>
      <c r="AY297" s="215" t="s">
        <v>123</v>
      </c>
      <c r="BK297" s="217">
        <f>SUM(BK298:BK304)</f>
        <v>0</v>
      </c>
    </row>
    <row r="298" s="2" customFormat="1" ht="16.5" customHeight="1">
      <c r="A298" s="39"/>
      <c r="B298" s="40"/>
      <c r="C298" s="220" t="s">
        <v>393</v>
      </c>
      <c r="D298" s="220" t="s">
        <v>125</v>
      </c>
      <c r="E298" s="221" t="s">
        <v>394</v>
      </c>
      <c r="F298" s="222" t="s">
        <v>395</v>
      </c>
      <c r="G298" s="223" t="s">
        <v>192</v>
      </c>
      <c r="H298" s="224">
        <v>8.6649999999999991</v>
      </c>
      <c r="I298" s="225"/>
      <c r="J298" s="226">
        <f>ROUND(I298*H298,2)</f>
        <v>0</v>
      </c>
      <c r="K298" s="227"/>
      <c r="L298" s="45"/>
      <c r="M298" s="228" t="s">
        <v>1</v>
      </c>
      <c r="N298" s="229" t="s">
        <v>42</v>
      </c>
      <c r="O298" s="92"/>
      <c r="P298" s="230">
        <f>O298*H298</f>
        <v>0</v>
      </c>
      <c r="Q298" s="230">
        <v>0</v>
      </c>
      <c r="R298" s="230">
        <f>Q298*H298</f>
        <v>0</v>
      </c>
      <c r="S298" s="230">
        <v>0</v>
      </c>
      <c r="T298" s="231">
        <f>S298*H298</f>
        <v>0</v>
      </c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  <c r="AE298" s="39"/>
      <c r="AR298" s="232" t="s">
        <v>129</v>
      </c>
      <c r="AT298" s="232" t="s">
        <v>125</v>
      </c>
      <c r="AU298" s="232" t="s">
        <v>87</v>
      </c>
      <c r="AY298" s="18" t="s">
        <v>123</v>
      </c>
      <c r="BE298" s="233">
        <f>IF(N298="základní",J298,0)</f>
        <v>0</v>
      </c>
      <c r="BF298" s="233">
        <f>IF(N298="snížená",J298,0)</f>
        <v>0</v>
      </c>
      <c r="BG298" s="233">
        <f>IF(N298="zákl. přenesená",J298,0)</f>
        <v>0</v>
      </c>
      <c r="BH298" s="233">
        <f>IF(N298="sníž. přenesená",J298,0)</f>
        <v>0</v>
      </c>
      <c r="BI298" s="233">
        <f>IF(N298="nulová",J298,0)</f>
        <v>0</v>
      </c>
      <c r="BJ298" s="18" t="s">
        <v>85</v>
      </c>
      <c r="BK298" s="233">
        <f>ROUND(I298*H298,2)</f>
        <v>0</v>
      </c>
      <c r="BL298" s="18" t="s">
        <v>129</v>
      </c>
      <c r="BM298" s="232" t="s">
        <v>396</v>
      </c>
    </row>
    <row r="299" s="2" customFormat="1" ht="24.15" customHeight="1">
      <c r="A299" s="39"/>
      <c r="B299" s="40"/>
      <c r="C299" s="220" t="s">
        <v>397</v>
      </c>
      <c r="D299" s="220" t="s">
        <v>125</v>
      </c>
      <c r="E299" s="221" t="s">
        <v>398</v>
      </c>
      <c r="F299" s="222" t="s">
        <v>399</v>
      </c>
      <c r="G299" s="223" t="s">
        <v>192</v>
      </c>
      <c r="H299" s="224">
        <v>51.990000000000002</v>
      </c>
      <c r="I299" s="225"/>
      <c r="J299" s="226">
        <f>ROUND(I299*H299,2)</f>
        <v>0</v>
      </c>
      <c r="K299" s="227"/>
      <c r="L299" s="45"/>
      <c r="M299" s="228" t="s">
        <v>1</v>
      </c>
      <c r="N299" s="229" t="s">
        <v>42</v>
      </c>
      <c r="O299" s="92"/>
      <c r="P299" s="230">
        <f>O299*H299</f>
        <v>0</v>
      </c>
      <c r="Q299" s="230">
        <v>0</v>
      </c>
      <c r="R299" s="230">
        <f>Q299*H299</f>
        <v>0</v>
      </c>
      <c r="S299" s="230">
        <v>0</v>
      </c>
      <c r="T299" s="231">
        <f>S299*H299</f>
        <v>0</v>
      </c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  <c r="AE299" s="39"/>
      <c r="AR299" s="232" t="s">
        <v>129</v>
      </c>
      <c r="AT299" s="232" t="s">
        <v>125</v>
      </c>
      <c r="AU299" s="232" t="s">
        <v>87</v>
      </c>
      <c r="AY299" s="18" t="s">
        <v>123</v>
      </c>
      <c r="BE299" s="233">
        <f>IF(N299="základní",J299,0)</f>
        <v>0</v>
      </c>
      <c r="BF299" s="233">
        <f>IF(N299="snížená",J299,0)</f>
        <v>0</v>
      </c>
      <c r="BG299" s="233">
        <f>IF(N299="zákl. přenesená",J299,0)</f>
        <v>0</v>
      </c>
      <c r="BH299" s="233">
        <f>IF(N299="sníž. přenesená",J299,0)</f>
        <v>0</v>
      </c>
      <c r="BI299" s="233">
        <f>IF(N299="nulová",J299,0)</f>
        <v>0</v>
      </c>
      <c r="BJ299" s="18" t="s">
        <v>85</v>
      </c>
      <c r="BK299" s="233">
        <f>ROUND(I299*H299,2)</f>
        <v>0</v>
      </c>
      <c r="BL299" s="18" t="s">
        <v>129</v>
      </c>
      <c r="BM299" s="232" t="s">
        <v>400</v>
      </c>
    </row>
    <row r="300" s="2" customFormat="1">
      <c r="A300" s="39"/>
      <c r="B300" s="40"/>
      <c r="C300" s="41"/>
      <c r="D300" s="236" t="s">
        <v>144</v>
      </c>
      <c r="E300" s="41"/>
      <c r="F300" s="257" t="s">
        <v>182</v>
      </c>
      <c r="G300" s="41"/>
      <c r="H300" s="41"/>
      <c r="I300" s="258"/>
      <c r="J300" s="41"/>
      <c r="K300" s="41"/>
      <c r="L300" s="45"/>
      <c r="M300" s="259"/>
      <c r="N300" s="260"/>
      <c r="O300" s="92"/>
      <c r="P300" s="92"/>
      <c r="Q300" s="92"/>
      <c r="R300" s="92"/>
      <c r="S300" s="92"/>
      <c r="T300" s="93"/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  <c r="AE300" s="39"/>
      <c r="AT300" s="18" t="s">
        <v>144</v>
      </c>
      <c r="AU300" s="18" t="s">
        <v>87</v>
      </c>
    </row>
    <row r="301" s="13" customFormat="1">
      <c r="A301" s="13"/>
      <c r="B301" s="234"/>
      <c r="C301" s="235"/>
      <c r="D301" s="236" t="s">
        <v>131</v>
      </c>
      <c r="E301" s="235"/>
      <c r="F301" s="238" t="s">
        <v>401</v>
      </c>
      <c r="G301" s="235"/>
      <c r="H301" s="239">
        <v>51.990000000000002</v>
      </c>
      <c r="I301" s="240"/>
      <c r="J301" s="235"/>
      <c r="K301" s="235"/>
      <c r="L301" s="241"/>
      <c r="M301" s="242"/>
      <c r="N301" s="243"/>
      <c r="O301" s="243"/>
      <c r="P301" s="243"/>
      <c r="Q301" s="243"/>
      <c r="R301" s="243"/>
      <c r="S301" s="243"/>
      <c r="T301" s="244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T301" s="245" t="s">
        <v>131</v>
      </c>
      <c r="AU301" s="245" t="s">
        <v>87</v>
      </c>
      <c r="AV301" s="13" t="s">
        <v>87</v>
      </c>
      <c r="AW301" s="13" t="s">
        <v>4</v>
      </c>
      <c r="AX301" s="13" t="s">
        <v>85</v>
      </c>
      <c r="AY301" s="245" t="s">
        <v>123</v>
      </c>
    </row>
    <row r="302" s="2" customFormat="1" ht="24.15" customHeight="1">
      <c r="A302" s="39"/>
      <c r="B302" s="40"/>
      <c r="C302" s="220" t="s">
        <v>402</v>
      </c>
      <c r="D302" s="220" t="s">
        <v>125</v>
      </c>
      <c r="E302" s="221" t="s">
        <v>403</v>
      </c>
      <c r="F302" s="222" t="s">
        <v>404</v>
      </c>
      <c r="G302" s="223" t="s">
        <v>192</v>
      </c>
      <c r="H302" s="224">
        <v>36.473999999999997</v>
      </c>
      <c r="I302" s="225"/>
      <c r="J302" s="226">
        <f>ROUND(I302*H302,2)</f>
        <v>0</v>
      </c>
      <c r="K302" s="227"/>
      <c r="L302" s="45"/>
      <c r="M302" s="228" t="s">
        <v>1</v>
      </c>
      <c r="N302" s="229" t="s">
        <v>42</v>
      </c>
      <c r="O302" s="92"/>
      <c r="P302" s="230">
        <f>O302*H302</f>
        <v>0</v>
      </c>
      <c r="Q302" s="230">
        <v>0</v>
      </c>
      <c r="R302" s="230">
        <f>Q302*H302</f>
        <v>0</v>
      </c>
      <c r="S302" s="230">
        <v>0</v>
      </c>
      <c r="T302" s="231">
        <f>S302*H302</f>
        <v>0</v>
      </c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  <c r="AE302" s="39"/>
      <c r="AR302" s="232" t="s">
        <v>129</v>
      </c>
      <c r="AT302" s="232" t="s">
        <v>125</v>
      </c>
      <c r="AU302" s="232" t="s">
        <v>87</v>
      </c>
      <c r="AY302" s="18" t="s">
        <v>123</v>
      </c>
      <c r="BE302" s="233">
        <f>IF(N302="základní",J302,0)</f>
        <v>0</v>
      </c>
      <c r="BF302" s="233">
        <f>IF(N302="snížená",J302,0)</f>
        <v>0</v>
      </c>
      <c r="BG302" s="233">
        <f>IF(N302="zákl. přenesená",J302,0)</f>
        <v>0</v>
      </c>
      <c r="BH302" s="233">
        <f>IF(N302="sníž. přenesená",J302,0)</f>
        <v>0</v>
      </c>
      <c r="BI302" s="233">
        <f>IF(N302="nulová",J302,0)</f>
        <v>0</v>
      </c>
      <c r="BJ302" s="18" t="s">
        <v>85</v>
      </c>
      <c r="BK302" s="233">
        <f>ROUND(I302*H302,2)</f>
        <v>0</v>
      </c>
      <c r="BL302" s="18" t="s">
        <v>129</v>
      </c>
      <c r="BM302" s="232" t="s">
        <v>405</v>
      </c>
    </row>
    <row r="303" s="2" customFormat="1" ht="33" customHeight="1">
      <c r="A303" s="39"/>
      <c r="B303" s="40"/>
      <c r="C303" s="220" t="s">
        <v>406</v>
      </c>
      <c r="D303" s="220" t="s">
        <v>125</v>
      </c>
      <c r="E303" s="221" t="s">
        <v>407</v>
      </c>
      <c r="F303" s="222" t="s">
        <v>408</v>
      </c>
      <c r="G303" s="223" t="s">
        <v>192</v>
      </c>
      <c r="H303" s="224">
        <v>2.851</v>
      </c>
      <c r="I303" s="225"/>
      <c r="J303" s="226">
        <f>ROUND(I303*H303,2)</f>
        <v>0</v>
      </c>
      <c r="K303" s="227"/>
      <c r="L303" s="45"/>
      <c r="M303" s="228" t="s">
        <v>1</v>
      </c>
      <c r="N303" s="229" t="s">
        <v>42</v>
      </c>
      <c r="O303" s="92"/>
      <c r="P303" s="230">
        <f>O303*H303</f>
        <v>0</v>
      </c>
      <c r="Q303" s="230">
        <v>0</v>
      </c>
      <c r="R303" s="230">
        <f>Q303*H303</f>
        <v>0</v>
      </c>
      <c r="S303" s="230">
        <v>0</v>
      </c>
      <c r="T303" s="231">
        <f>S303*H303</f>
        <v>0</v>
      </c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  <c r="AE303" s="39"/>
      <c r="AR303" s="232" t="s">
        <v>129</v>
      </c>
      <c r="AT303" s="232" t="s">
        <v>125</v>
      </c>
      <c r="AU303" s="232" t="s">
        <v>87</v>
      </c>
      <c r="AY303" s="18" t="s">
        <v>123</v>
      </c>
      <c r="BE303" s="233">
        <f>IF(N303="základní",J303,0)</f>
        <v>0</v>
      </c>
      <c r="BF303" s="233">
        <f>IF(N303="snížená",J303,0)</f>
        <v>0</v>
      </c>
      <c r="BG303" s="233">
        <f>IF(N303="zákl. přenesená",J303,0)</f>
        <v>0</v>
      </c>
      <c r="BH303" s="233">
        <f>IF(N303="sníž. přenesená",J303,0)</f>
        <v>0</v>
      </c>
      <c r="BI303" s="233">
        <f>IF(N303="nulová",J303,0)</f>
        <v>0</v>
      </c>
      <c r="BJ303" s="18" t="s">
        <v>85</v>
      </c>
      <c r="BK303" s="233">
        <f>ROUND(I303*H303,2)</f>
        <v>0</v>
      </c>
      <c r="BL303" s="18" t="s">
        <v>129</v>
      </c>
      <c r="BM303" s="232" t="s">
        <v>409</v>
      </c>
    </row>
    <row r="304" s="2" customFormat="1" ht="44.25" customHeight="1">
      <c r="A304" s="39"/>
      <c r="B304" s="40"/>
      <c r="C304" s="220" t="s">
        <v>410</v>
      </c>
      <c r="D304" s="220" t="s">
        <v>125</v>
      </c>
      <c r="E304" s="221" t="s">
        <v>411</v>
      </c>
      <c r="F304" s="222" t="s">
        <v>412</v>
      </c>
      <c r="G304" s="223" t="s">
        <v>192</v>
      </c>
      <c r="H304" s="224">
        <v>5.8140000000000001</v>
      </c>
      <c r="I304" s="225"/>
      <c r="J304" s="226">
        <f>ROUND(I304*H304,2)</f>
        <v>0</v>
      </c>
      <c r="K304" s="227"/>
      <c r="L304" s="45"/>
      <c r="M304" s="228" t="s">
        <v>1</v>
      </c>
      <c r="N304" s="229" t="s">
        <v>42</v>
      </c>
      <c r="O304" s="92"/>
      <c r="P304" s="230">
        <f>O304*H304</f>
        <v>0</v>
      </c>
      <c r="Q304" s="230">
        <v>0</v>
      </c>
      <c r="R304" s="230">
        <f>Q304*H304</f>
        <v>0</v>
      </c>
      <c r="S304" s="230">
        <v>0</v>
      </c>
      <c r="T304" s="231">
        <f>S304*H304</f>
        <v>0</v>
      </c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  <c r="AE304" s="39"/>
      <c r="AR304" s="232" t="s">
        <v>129</v>
      </c>
      <c r="AT304" s="232" t="s">
        <v>125</v>
      </c>
      <c r="AU304" s="232" t="s">
        <v>87</v>
      </c>
      <c r="AY304" s="18" t="s">
        <v>123</v>
      </c>
      <c r="BE304" s="233">
        <f>IF(N304="základní",J304,0)</f>
        <v>0</v>
      </c>
      <c r="BF304" s="233">
        <f>IF(N304="snížená",J304,0)</f>
        <v>0</v>
      </c>
      <c r="BG304" s="233">
        <f>IF(N304="zákl. přenesená",J304,0)</f>
        <v>0</v>
      </c>
      <c r="BH304" s="233">
        <f>IF(N304="sníž. přenesená",J304,0)</f>
        <v>0</v>
      </c>
      <c r="BI304" s="233">
        <f>IF(N304="nulová",J304,0)</f>
        <v>0</v>
      </c>
      <c r="BJ304" s="18" t="s">
        <v>85</v>
      </c>
      <c r="BK304" s="233">
        <f>ROUND(I304*H304,2)</f>
        <v>0</v>
      </c>
      <c r="BL304" s="18" t="s">
        <v>129</v>
      </c>
      <c r="BM304" s="232" t="s">
        <v>413</v>
      </c>
    </row>
    <row r="305" s="12" customFormat="1" ht="22.8" customHeight="1">
      <c r="A305" s="12"/>
      <c r="B305" s="204"/>
      <c r="C305" s="205"/>
      <c r="D305" s="206" t="s">
        <v>76</v>
      </c>
      <c r="E305" s="218" t="s">
        <v>414</v>
      </c>
      <c r="F305" s="218" t="s">
        <v>415</v>
      </c>
      <c r="G305" s="205"/>
      <c r="H305" s="205"/>
      <c r="I305" s="208"/>
      <c r="J305" s="219">
        <f>BK305</f>
        <v>0</v>
      </c>
      <c r="K305" s="205"/>
      <c r="L305" s="210"/>
      <c r="M305" s="211"/>
      <c r="N305" s="212"/>
      <c r="O305" s="212"/>
      <c r="P305" s="213">
        <f>P306</f>
        <v>0</v>
      </c>
      <c r="Q305" s="212"/>
      <c r="R305" s="213">
        <f>R306</f>
        <v>0</v>
      </c>
      <c r="S305" s="212"/>
      <c r="T305" s="214">
        <f>T306</f>
        <v>0</v>
      </c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R305" s="215" t="s">
        <v>85</v>
      </c>
      <c r="AT305" s="216" t="s">
        <v>76</v>
      </c>
      <c r="AU305" s="216" t="s">
        <v>85</v>
      </c>
      <c r="AY305" s="215" t="s">
        <v>123</v>
      </c>
      <c r="BK305" s="217">
        <f>BK306</f>
        <v>0</v>
      </c>
    </row>
    <row r="306" s="2" customFormat="1" ht="24.15" customHeight="1">
      <c r="A306" s="39"/>
      <c r="B306" s="40"/>
      <c r="C306" s="220" t="s">
        <v>416</v>
      </c>
      <c r="D306" s="220" t="s">
        <v>125</v>
      </c>
      <c r="E306" s="221" t="s">
        <v>417</v>
      </c>
      <c r="F306" s="222" t="s">
        <v>418</v>
      </c>
      <c r="G306" s="223" t="s">
        <v>192</v>
      </c>
      <c r="H306" s="224">
        <v>399.21699999999998</v>
      </c>
      <c r="I306" s="225"/>
      <c r="J306" s="226">
        <f>ROUND(I306*H306,2)</f>
        <v>0</v>
      </c>
      <c r="K306" s="227"/>
      <c r="L306" s="45"/>
      <c r="M306" s="228" t="s">
        <v>1</v>
      </c>
      <c r="N306" s="229" t="s">
        <v>42</v>
      </c>
      <c r="O306" s="92"/>
      <c r="P306" s="230">
        <f>O306*H306</f>
        <v>0</v>
      </c>
      <c r="Q306" s="230">
        <v>0</v>
      </c>
      <c r="R306" s="230">
        <f>Q306*H306</f>
        <v>0</v>
      </c>
      <c r="S306" s="230">
        <v>0</v>
      </c>
      <c r="T306" s="231">
        <f>S306*H306</f>
        <v>0</v>
      </c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  <c r="AE306" s="39"/>
      <c r="AR306" s="232" t="s">
        <v>129</v>
      </c>
      <c r="AT306" s="232" t="s">
        <v>125</v>
      </c>
      <c r="AU306" s="232" t="s">
        <v>87</v>
      </c>
      <c r="AY306" s="18" t="s">
        <v>123</v>
      </c>
      <c r="BE306" s="233">
        <f>IF(N306="základní",J306,0)</f>
        <v>0</v>
      </c>
      <c r="BF306" s="233">
        <f>IF(N306="snížená",J306,0)</f>
        <v>0</v>
      </c>
      <c r="BG306" s="233">
        <f>IF(N306="zákl. přenesená",J306,0)</f>
        <v>0</v>
      </c>
      <c r="BH306" s="233">
        <f>IF(N306="sníž. přenesená",J306,0)</f>
        <v>0</v>
      </c>
      <c r="BI306" s="233">
        <f>IF(N306="nulová",J306,0)</f>
        <v>0</v>
      </c>
      <c r="BJ306" s="18" t="s">
        <v>85</v>
      </c>
      <c r="BK306" s="233">
        <f>ROUND(I306*H306,2)</f>
        <v>0</v>
      </c>
      <c r="BL306" s="18" t="s">
        <v>129</v>
      </c>
      <c r="BM306" s="232" t="s">
        <v>419</v>
      </c>
    </row>
    <row r="307" s="12" customFormat="1" ht="25.92" customHeight="1">
      <c r="A307" s="12"/>
      <c r="B307" s="204"/>
      <c r="C307" s="205"/>
      <c r="D307" s="206" t="s">
        <v>76</v>
      </c>
      <c r="E307" s="207" t="s">
        <v>420</v>
      </c>
      <c r="F307" s="207" t="s">
        <v>421</v>
      </c>
      <c r="G307" s="205"/>
      <c r="H307" s="205"/>
      <c r="I307" s="208"/>
      <c r="J307" s="209">
        <f>BK307</f>
        <v>0</v>
      </c>
      <c r="K307" s="205"/>
      <c r="L307" s="210"/>
      <c r="M307" s="211"/>
      <c r="N307" s="212"/>
      <c r="O307" s="212"/>
      <c r="P307" s="213">
        <f>P308</f>
        <v>0</v>
      </c>
      <c r="Q307" s="212"/>
      <c r="R307" s="213">
        <f>R308</f>
        <v>0</v>
      </c>
      <c r="S307" s="212"/>
      <c r="T307" s="214">
        <f>T308</f>
        <v>0</v>
      </c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R307" s="215" t="s">
        <v>129</v>
      </c>
      <c r="AT307" s="216" t="s">
        <v>76</v>
      </c>
      <c r="AU307" s="216" t="s">
        <v>77</v>
      </c>
      <c r="AY307" s="215" t="s">
        <v>123</v>
      </c>
      <c r="BK307" s="217">
        <f>BK308</f>
        <v>0</v>
      </c>
    </row>
    <row r="308" s="2" customFormat="1" ht="24.15" customHeight="1">
      <c r="A308" s="39"/>
      <c r="B308" s="40"/>
      <c r="C308" s="220" t="s">
        <v>422</v>
      </c>
      <c r="D308" s="220" t="s">
        <v>125</v>
      </c>
      <c r="E308" s="221" t="s">
        <v>423</v>
      </c>
      <c r="F308" s="222" t="s">
        <v>424</v>
      </c>
      <c r="G308" s="223" t="s">
        <v>425</v>
      </c>
      <c r="H308" s="224">
        <v>0</v>
      </c>
      <c r="I308" s="225"/>
      <c r="J308" s="226">
        <f>ROUND(I308*H308,2)</f>
        <v>0</v>
      </c>
      <c r="K308" s="227"/>
      <c r="L308" s="45"/>
      <c r="M308" s="228" t="s">
        <v>1</v>
      </c>
      <c r="N308" s="229" t="s">
        <v>42</v>
      </c>
      <c r="O308" s="92"/>
      <c r="P308" s="230">
        <f>O308*H308</f>
        <v>0</v>
      </c>
      <c r="Q308" s="230">
        <v>0</v>
      </c>
      <c r="R308" s="230">
        <f>Q308*H308</f>
        <v>0</v>
      </c>
      <c r="S308" s="230">
        <v>0</v>
      </c>
      <c r="T308" s="231">
        <f>S308*H308</f>
        <v>0</v>
      </c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  <c r="AE308" s="39"/>
      <c r="AR308" s="232" t="s">
        <v>426</v>
      </c>
      <c r="AT308" s="232" t="s">
        <v>125</v>
      </c>
      <c r="AU308" s="232" t="s">
        <v>85</v>
      </c>
      <c r="AY308" s="18" t="s">
        <v>123</v>
      </c>
      <c r="BE308" s="233">
        <f>IF(N308="základní",J308,0)</f>
        <v>0</v>
      </c>
      <c r="BF308" s="233">
        <f>IF(N308="snížená",J308,0)</f>
        <v>0</v>
      </c>
      <c r="BG308" s="233">
        <f>IF(N308="zákl. přenesená",J308,0)</f>
        <v>0</v>
      </c>
      <c r="BH308" s="233">
        <f>IF(N308="sníž. přenesená",J308,0)</f>
        <v>0</v>
      </c>
      <c r="BI308" s="233">
        <f>IF(N308="nulová",J308,0)</f>
        <v>0</v>
      </c>
      <c r="BJ308" s="18" t="s">
        <v>85</v>
      </c>
      <c r="BK308" s="233">
        <f>ROUND(I308*H308,2)</f>
        <v>0</v>
      </c>
      <c r="BL308" s="18" t="s">
        <v>426</v>
      </c>
      <c r="BM308" s="232" t="s">
        <v>427</v>
      </c>
    </row>
    <row r="309" s="12" customFormat="1" ht="25.92" customHeight="1">
      <c r="A309" s="12"/>
      <c r="B309" s="204"/>
      <c r="C309" s="205"/>
      <c r="D309" s="206" t="s">
        <v>76</v>
      </c>
      <c r="E309" s="207" t="s">
        <v>428</v>
      </c>
      <c r="F309" s="207" t="s">
        <v>429</v>
      </c>
      <c r="G309" s="205"/>
      <c r="H309" s="205"/>
      <c r="I309" s="208"/>
      <c r="J309" s="209">
        <f>BK309</f>
        <v>0</v>
      </c>
      <c r="K309" s="205"/>
      <c r="L309" s="210"/>
      <c r="M309" s="211"/>
      <c r="N309" s="212"/>
      <c r="O309" s="212"/>
      <c r="P309" s="213">
        <f>SUM(P310:P318)</f>
        <v>0</v>
      </c>
      <c r="Q309" s="212"/>
      <c r="R309" s="213">
        <f>SUM(R310:R318)</f>
        <v>0</v>
      </c>
      <c r="S309" s="212"/>
      <c r="T309" s="214">
        <f>SUM(T310:T318)</f>
        <v>0</v>
      </c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R309" s="215" t="s">
        <v>129</v>
      </c>
      <c r="AT309" s="216" t="s">
        <v>76</v>
      </c>
      <c r="AU309" s="216" t="s">
        <v>77</v>
      </c>
      <c r="AY309" s="215" t="s">
        <v>123</v>
      </c>
      <c r="BK309" s="217">
        <f>SUM(BK310:BK318)</f>
        <v>0</v>
      </c>
    </row>
    <row r="310" s="2" customFormat="1" ht="16.5" customHeight="1">
      <c r="A310" s="39"/>
      <c r="B310" s="40"/>
      <c r="C310" s="220" t="s">
        <v>430</v>
      </c>
      <c r="D310" s="220" t="s">
        <v>125</v>
      </c>
      <c r="E310" s="221" t="s">
        <v>431</v>
      </c>
      <c r="F310" s="222" t="s">
        <v>432</v>
      </c>
      <c r="G310" s="223" t="s">
        <v>433</v>
      </c>
      <c r="H310" s="224">
        <v>1</v>
      </c>
      <c r="I310" s="225"/>
      <c r="J310" s="226">
        <f>ROUND(I310*H310,2)</f>
        <v>0</v>
      </c>
      <c r="K310" s="227"/>
      <c r="L310" s="45"/>
      <c r="M310" s="228" t="s">
        <v>1</v>
      </c>
      <c r="N310" s="229" t="s">
        <v>42</v>
      </c>
      <c r="O310" s="92"/>
      <c r="P310" s="230">
        <f>O310*H310</f>
        <v>0</v>
      </c>
      <c r="Q310" s="230">
        <v>0</v>
      </c>
      <c r="R310" s="230">
        <f>Q310*H310</f>
        <v>0</v>
      </c>
      <c r="S310" s="230">
        <v>0</v>
      </c>
      <c r="T310" s="231">
        <f>S310*H310</f>
        <v>0</v>
      </c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39"/>
      <c r="AR310" s="232" t="s">
        <v>426</v>
      </c>
      <c r="AT310" s="232" t="s">
        <v>125</v>
      </c>
      <c r="AU310" s="232" t="s">
        <v>85</v>
      </c>
      <c r="AY310" s="18" t="s">
        <v>123</v>
      </c>
      <c r="BE310" s="233">
        <f>IF(N310="základní",J310,0)</f>
        <v>0</v>
      </c>
      <c r="BF310" s="233">
        <f>IF(N310="snížená",J310,0)</f>
        <v>0</v>
      </c>
      <c r="BG310" s="233">
        <f>IF(N310="zákl. přenesená",J310,0)</f>
        <v>0</v>
      </c>
      <c r="BH310" s="233">
        <f>IF(N310="sníž. přenesená",J310,0)</f>
        <v>0</v>
      </c>
      <c r="BI310" s="233">
        <f>IF(N310="nulová",J310,0)</f>
        <v>0</v>
      </c>
      <c r="BJ310" s="18" t="s">
        <v>85</v>
      </c>
      <c r="BK310" s="233">
        <f>ROUND(I310*H310,2)</f>
        <v>0</v>
      </c>
      <c r="BL310" s="18" t="s">
        <v>426</v>
      </c>
      <c r="BM310" s="232" t="s">
        <v>434</v>
      </c>
    </row>
    <row r="311" s="2" customFormat="1">
      <c r="A311" s="39"/>
      <c r="B311" s="40"/>
      <c r="C311" s="41"/>
      <c r="D311" s="236" t="s">
        <v>144</v>
      </c>
      <c r="E311" s="41"/>
      <c r="F311" s="257" t="s">
        <v>435</v>
      </c>
      <c r="G311" s="41"/>
      <c r="H311" s="41"/>
      <c r="I311" s="258"/>
      <c r="J311" s="41"/>
      <c r="K311" s="41"/>
      <c r="L311" s="45"/>
      <c r="M311" s="259"/>
      <c r="N311" s="260"/>
      <c r="O311" s="92"/>
      <c r="P311" s="92"/>
      <c r="Q311" s="92"/>
      <c r="R311" s="92"/>
      <c r="S311" s="92"/>
      <c r="T311" s="93"/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  <c r="AE311" s="39"/>
      <c r="AT311" s="18" t="s">
        <v>144</v>
      </c>
      <c r="AU311" s="18" t="s">
        <v>85</v>
      </c>
    </row>
    <row r="312" s="13" customFormat="1">
      <c r="A312" s="13"/>
      <c r="B312" s="234"/>
      <c r="C312" s="235"/>
      <c r="D312" s="236" t="s">
        <v>131</v>
      </c>
      <c r="E312" s="237" t="s">
        <v>1</v>
      </c>
      <c r="F312" s="238" t="s">
        <v>436</v>
      </c>
      <c r="G312" s="235"/>
      <c r="H312" s="239">
        <v>1</v>
      </c>
      <c r="I312" s="240"/>
      <c r="J312" s="235"/>
      <c r="K312" s="235"/>
      <c r="L312" s="241"/>
      <c r="M312" s="242"/>
      <c r="N312" s="243"/>
      <c r="O312" s="243"/>
      <c r="P312" s="243"/>
      <c r="Q312" s="243"/>
      <c r="R312" s="243"/>
      <c r="S312" s="243"/>
      <c r="T312" s="244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T312" s="245" t="s">
        <v>131</v>
      </c>
      <c r="AU312" s="245" t="s">
        <v>85</v>
      </c>
      <c r="AV312" s="13" t="s">
        <v>87</v>
      </c>
      <c r="AW312" s="13" t="s">
        <v>32</v>
      </c>
      <c r="AX312" s="13" t="s">
        <v>85</v>
      </c>
      <c r="AY312" s="245" t="s">
        <v>123</v>
      </c>
    </row>
    <row r="313" s="2" customFormat="1" ht="16.5" customHeight="1">
      <c r="A313" s="39"/>
      <c r="B313" s="40"/>
      <c r="C313" s="220" t="s">
        <v>437</v>
      </c>
      <c r="D313" s="220" t="s">
        <v>125</v>
      </c>
      <c r="E313" s="221" t="s">
        <v>438</v>
      </c>
      <c r="F313" s="222" t="s">
        <v>439</v>
      </c>
      <c r="G313" s="223" t="s">
        <v>433</v>
      </c>
      <c r="H313" s="224">
        <v>1</v>
      </c>
      <c r="I313" s="225"/>
      <c r="J313" s="226">
        <f>ROUND(I313*H313,2)</f>
        <v>0</v>
      </c>
      <c r="K313" s="227"/>
      <c r="L313" s="45"/>
      <c r="M313" s="228" t="s">
        <v>1</v>
      </c>
      <c r="N313" s="229" t="s">
        <v>42</v>
      </c>
      <c r="O313" s="92"/>
      <c r="P313" s="230">
        <f>O313*H313</f>
        <v>0</v>
      </c>
      <c r="Q313" s="230">
        <v>0</v>
      </c>
      <c r="R313" s="230">
        <f>Q313*H313</f>
        <v>0</v>
      </c>
      <c r="S313" s="230">
        <v>0</v>
      </c>
      <c r="T313" s="231">
        <f>S313*H313</f>
        <v>0</v>
      </c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  <c r="AE313" s="39"/>
      <c r="AR313" s="232" t="s">
        <v>426</v>
      </c>
      <c r="AT313" s="232" t="s">
        <v>125</v>
      </c>
      <c r="AU313" s="232" t="s">
        <v>85</v>
      </c>
      <c r="AY313" s="18" t="s">
        <v>123</v>
      </c>
      <c r="BE313" s="233">
        <f>IF(N313="základní",J313,0)</f>
        <v>0</v>
      </c>
      <c r="BF313" s="233">
        <f>IF(N313="snížená",J313,0)</f>
        <v>0</v>
      </c>
      <c r="BG313" s="233">
        <f>IF(N313="zákl. přenesená",J313,0)</f>
        <v>0</v>
      </c>
      <c r="BH313" s="233">
        <f>IF(N313="sníž. přenesená",J313,0)</f>
        <v>0</v>
      </c>
      <c r="BI313" s="233">
        <f>IF(N313="nulová",J313,0)</f>
        <v>0</v>
      </c>
      <c r="BJ313" s="18" t="s">
        <v>85</v>
      </c>
      <c r="BK313" s="233">
        <f>ROUND(I313*H313,2)</f>
        <v>0</v>
      </c>
      <c r="BL313" s="18" t="s">
        <v>426</v>
      </c>
      <c r="BM313" s="232" t="s">
        <v>440</v>
      </c>
    </row>
    <row r="314" s="2" customFormat="1">
      <c r="A314" s="39"/>
      <c r="B314" s="40"/>
      <c r="C314" s="41"/>
      <c r="D314" s="236" t="s">
        <v>144</v>
      </c>
      <c r="E314" s="41"/>
      <c r="F314" s="257" t="s">
        <v>441</v>
      </c>
      <c r="G314" s="41"/>
      <c r="H314" s="41"/>
      <c r="I314" s="258"/>
      <c r="J314" s="41"/>
      <c r="K314" s="41"/>
      <c r="L314" s="45"/>
      <c r="M314" s="259"/>
      <c r="N314" s="260"/>
      <c r="O314" s="92"/>
      <c r="P314" s="92"/>
      <c r="Q314" s="92"/>
      <c r="R314" s="92"/>
      <c r="S314" s="92"/>
      <c r="T314" s="93"/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  <c r="AE314" s="39"/>
      <c r="AT314" s="18" t="s">
        <v>144</v>
      </c>
      <c r="AU314" s="18" t="s">
        <v>85</v>
      </c>
    </row>
    <row r="315" s="13" customFormat="1">
      <c r="A315" s="13"/>
      <c r="B315" s="234"/>
      <c r="C315" s="235"/>
      <c r="D315" s="236" t="s">
        <v>131</v>
      </c>
      <c r="E315" s="237" t="s">
        <v>1</v>
      </c>
      <c r="F315" s="238" t="s">
        <v>436</v>
      </c>
      <c r="G315" s="235"/>
      <c r="H315" s="239">
        <v>1</v>
      </c>
      <c r="I315" s="240"/>
      <c r="J315" s="235"/>
      <c r="K315" s="235"/>
      <c r="L315" s="241"/>
      <c r="M315" s="242"/>
      <c r="N315" s="243"/>
      <c r="O315" s="243"/>
      <c r="P315" s="243"/>
      <c r="Q315" s="243"/>
      <c r="R315" s="243"/>
      <c r="S315" s="243"/>
      <c r="T315" s="244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T315" s="245" t="s">
        <v>131</v>
      </c>
      <c r="AU315" s="245" t="s">
        <v>85</v>
      </c>
      <c r="AV315" s="13" t="s">
        <v>87</v>
      </c>
      <c r="AW315" s="13" t="s">
        <v>32</v>
      </c>
      <c r="AX315" s="13" t="s">
        <v>85</v>
      </c>
      <c r="AY315" s="245" t="s">
        <v>123</v>
      </c>
    </row>
    <row r="316" s="2" customFormat="1" ht="16.5" customHeight="1">
      <c r="A316" s="39"/>
      <c r="B316" s="40"/>
      <c r="C316" s="220" t="s">
        <v>442</v>
      </c>
      <c r="D316" s="220" t="s">
        <v>125</v>
      </c>
      <c r="E316" s="221" t="s">
        <v>443</v>
      </c>
      <c r="F316" s="222" t="s">
        <v>1</v>
      </c>
      <c r="G316" s="223" t="s">
        <v>433</v>
      </c>
      <c r="H316" s="224">
        <v>0</v>
      </c>
      <c r="I316" s="225"/>
      <c r="J316" s="226">
        <f>ROUND(I316*H316,2)</f>
        <v>0</v>
      </c>
      <c r="K316" s="227"/>
      <c r="L316" s="45"/>
      <c r="M316" s="228" t="s">
        <v>1</v>
      </c>
      <c r="N316" s="229" t="s">
        <v>42</v>
      </c>
      <c r="O316" s="92"/>
      <c r="P316" s="230">
        <f>O316*H316</f>
        <v>0</v>
      </c>
      <c r="Q316" s="230">
        <v>0</v>
      </c>
      <c r="R316" s="230">
        <f>Q316*H316</f>
        <v>0</v>
      </c>
      <c r="S316" s="230">
        <v>0</v>
      </c>
      <c r="T316" s="231">
        <f>S316*H316</f>
        <v>0</v>
      </c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  <c r="AE316" s="39"/>
      <c r="AR316" s="232" t="s">
        <v>426</v>
      </c>
      <c r="AT316" s="232" t="s">
        <v>125</v>
      </c>
      <c r="AU316" s="232" t="s">
        <v>85</v>
      </c>
      <c r="AY316" s="18" t="s">
        <v>123</v>
      </c>
      <c r="BE316" s="233">
        <f>IF(N316="základní",J316,0)</f>
        <v>0</v>
      </c>
      <c r="BF316" s="233">
        <f>IF(N316="snížená",J316,0)</f>
        <v>0</v>
      </c>
      <c r="BG316" s="233">
        <f>IF(N316="zákl. přenesená",J316,0)</f>
        <v>0</v>
      </c>
      <c r="BH316" s="233">
        <f>IF(N316="sníž. přenesená",J316,0)</f>
        <v>0</v>
      </c>
      <c r="BI316" s="233">
        <f>IF(N316="nulová",J316,0)</f>
        <v>0</v>
      </c>
      <c r="BJ316" s="18" t="s">
        <v>85</v>
      </c>
      <c r="BK316" s="233">
        <f>ROUND(I316*H316,2)</f>
        <v>0</v>
      </c>
      <c r="BL316" s="18" t="s">
        <v>426</v>
      </c>
      <c r="BM316" s="232" t="s">
        <v>444</v>
      </c>
    </row>
    <row r="317" s="2" customFormat="1" ht="16.5" customHeight="1">
      <c r="A317" s="39"/>
      <c r="B317" s="40"/>
      <c r="C317" s="220" t="s">
        <v>445</v>
      </c>
      <c r="D317" s="220" t="s">
        <v>125</v>
      </c>
      <c r="E317" s="221" t="s">
        <v>446</v>
      </c>
      <c r="F317" s="222" t="s">
        <v>447</v>
      </c>
      <c r="G317" s="223" t="s">
        <v>433</v>
      </c>
      <c r="H317" s="224">
        <v>0</v>
      </c>
      <c r="I317" s="225"/>
      <c r="J317" s="226">
        <f>ROUND(I317*H317,2)</f>
        <v>0</v>
      </c>
      <c r="K317" s="227"/>
      <c r="L317" s="45"/>
      <c r="M317" s="228" t="s">
        <v>1</v>
      </c>
      <c r="N317" s="229" t="s">
        <v>42</v>
      </c>
      <c r="O317" s="92"/>
      <c r="P317" s="230">
        <f>O317*H317</f>
        <v>0</v>
      </c>
      <c r="Q317" s="230">
        <v>0</v>
      </c>
      <c r="R317" s="230">
        <f>Q317*H317</f>
        <v>0</v>
      </c>
      <c r="S317" s="230">
        <v>0</v>
      </c>
      <c r="T317" s="231">
        <f>S317*H317</f>
        <v>0</v>
      </c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  <c r="AE317" s="39"/>
      <c r="AR317" s="232" t="s">
        <v>426</v>
      </c>
      <c r="AT317" s="232" t="s">
        <v>125</v>
      </c>
      <c r="AU317" s="232" t="s">
        <v>85</v>
      </c>
      <c r="AY317" s="18" t="s">
        <v>123</v>
      </c>
      <c r="BE317" s="233">
        <f>IF(N317="základní",J317,0)</f>
        <v>0</v>
      </c>
      <c r="BF317" s="233">
        <f>IF(N317="snížená",J317,0)</f>
        <v>0</v>
      </c>
      <c r="BG317" s="233">
        <f>IF(N317="zákl. přenesená",J317,0)</f>
        <v>0</v>
      </c>
      <c r="BH317" s="233">
        <f>IF(N317="sníž. přenesená",J317,0)</f>
        <v>0</v>
      </c>
      <c r="BI317" s="233">
        <f>IF(N317="nulová",J317,0)</f>
        <v>0</v>
      </c>
      <c r="BJ317" s="18" t="s">
        <v>85</v>
      </c>
      <c r="BK317" s="233">
        <f>ROUND(I317*H317,2)</f>
        <v>0</v>
      </c>
      <c r="BL317" s="18" t="s">
        <v>426</v>
      </c>
      <c r="BM317" s="232" t="s">
        <v>448</v>
      </c>
    </row>
    <row r="318" s="2" customFormat="1">
      <c r="A318" s="39"/>
      <c r="B318" s="40"/>
      <c r="C318" s="41"/>
      <c r="D318" s="236" t="s">
        <v>144</v>
      </c>
      <c r="E318" s="41"/>
      <c r="F318" s="257" t="s">
        <v>449</v>
      </c>
      <c r="G318" s="41"/>
      <c r="H318" s="41"/>
      <c r="I318" s="258"/>
      <c r="J318" s="41"/>
      <c r="K318" s="41"/>
      <c r="L318" s="45"/>
      <c r="M318" s="293"/>
      <c r="N318" s="294"/>
      <c r="O318" s="295"/>
      <c r="P318" s="295"/>
      <c r="Q318" s="295"/>
      <c r="R318" s="295"/>
      <c r="S318" s="295"/>
      <c r="T318" s="296"/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  <c r="AE318" s="39"/>
      <c r="AT318" s="18" t="s">
        <v>144</v>
      </c>
      <c r="AU318" s="18" t="s">
        <v>85</v>
      </c>
    </row>
    <row r="319" s="2" customFormat="1" ht="6.96" customHeight="1">
      <c r="A319" s="39"/>
      <c r="B319" s="67"/>
      <c r="C319" s="68"/>
      <c r="D319" s="68"/>
      <c r="E319" s="68"/>
      <c r="F319" s="68"/>
      <c r="G319" s="68"/>
      <c r="H319" s="68"/>
      <c r="I319" s="68"/>
      <c r="J319" s="68"/>
      <c r="K319" s="68"/>
      <c r="L319" s="45"/>
      <c r="M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  <c r="AE319" s="39"/>
    </row>
  </sheetData>
  <sheetProtection sheet="1" autoFilter="0" formatColumns="0" formatRows="0" objects="1" scenarios="1" spinCount="100000" saltValue="09TH+GNNQtD6PqWu82vXLxYll7AwQH9KYFY1TomcXurV5319lOT+kzQ4Vx2CQkBgFuGsPWvIcZ8y8gIuriIhIQ==" hashValue="qh7iUREqnmLETMFQQhcR31wWQ6kK1BlZ56vPDbdKuA30J7rzFhWzls/DlrBWCCV31Au0k6PhL0NfIh29zLnt3w==" algorithmName="SHA-512" password="CC35"/>
  <autoFilter ref="C124:K318"/>
  <mergeCells count="9">
    <mergeCell ref="E7:H7"/>
    <mergeCell ref="E9:H9"/>
    <mergeCell ref="E18:H18"/>
    <mergeCell ref="E27:H27"/>
    <mergeCell ref="E85:H85"/>
    <mergeCell ref="E87:H87"/>
    <mergeCell ref="E115:H115"/>
    <mergeCell ref="E117:H117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90</v>
      </c>
    </row>
    <row r="3" s="1" customFormat="1" ht="6.96" customHeight="1">
      <c r="B3" s="137"/>
      <c r="C3" s="138"/>
      <c r="D3" s="138"/>
      <c r="E3" s="138"/>
      <c r="F3" s="138"/>
      <c r="G3" s="138"/>
      <c r="H3" s="138"/>
      <c r="I3" s="138"/>
      <c r="J3" s="138"/>
      <c r="K3" s="138"/>
      <c r="L3" s="21"/>
      <c r="AT3" s="18" t="s">
        <v>87</v>
      </c>
    </row>
    <row r="4" s="1" customFormat="1" ht="24.96" customHeight="1">
      <c r="B4" s="21"/>
      <c r="D4" s="139" t="s">
        <v>91</v>
      </c>
      <c r="L4" s="21"/>
      <c r="M4" s="140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41" t="s">
        <v>16</v>
      </c>
      <c r="L6" s="21"/>
    </row>
    <row r="7" s="1" customFormat="1" ht="26.25" customHeight="1">
      <c r="B7" s="21"/>
      <c r="E7" s="142" t="str">
        <f>'Rekapitulace stavby'!K6</f>
        <v>Příjezdová komunikace k rodinnému domu na parc. č. 217/2 a chodník</v>
      </c>
      <c r="F7" s="141"/>
      <c r="G7" s="141"/>
      <c r="H7" s="141"/>
      <c r="L7" s="21"/>
    </row>
    <row r="8" s="2" customFormat="1" ht="12" customHeight="1">
      <c r="A8" s="39"/>
      <c r="B8" s="45"/>
      <c r="C8" s="39"/>
      <c r="D8" s="141" t="s">
        <v>92</v>
      </c>
      <c r="E8" s="39"/>
      <c r="F8" s="39"/>
      <c r="G8" s="39"/>
      <c r="H8" s="39"/>
      <c r="I8" s="39"/>
      <c r="J8" s="39"/>
      <c r="K8" s="39"/>
      <c r="L8" s="64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43" t="s">
        <v>450</v>
      </c>
      <c r="F9" s="39"/>
      <c r="G9" s="39"/>
      <c r="H9" s="39"/>
      <c r="I9" s="39"/>
      <c r="J9" s="39"/>
      <c r="K9" s="39"/>
      <c r="L9" s="64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64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41" t="s">
        <v>18</v>
      </c>
      <c r="E11" s="39"/>
      <c r="F11" s="144" t="s">
        <v>1</v>
      </c>
      <c r="G11" s="39"/>
      <c r="H11" s="39"/>
      <c r="I11" s="141" t="s">
        <v>19</v>
      </c>
      <c r="J11" s="144" t="s">
        <v>1</v>
      </c>
      <c r="K11" s="39"/>
      <c r="L11" s="64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41" t="s">
        <v>20</v>
      </c>
      <c r="E12" s="39"/>
      <c r="F12" s="144" t="s">
        <v>21</v>
      </c>
      <c r="G12" s="39"/>
      <c r="H12" s="39"/>
      <c r="I12" s="141" t="s">
        <v>22</v>
      </c>
      <c r="J12" s="145" t="str">
        <f>'Rekapitulace stavby'!AN8</f>
        <v>4. 3. 2024</v>
      </c>
      <c r="K12" s="39"/>
      <c r="L12" s="64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64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1" t="s">
        <v>24</v>
      </c>
      <c r="E14" s="39"/>
      <c r="F14" s="39"/>
      <c r="G14" s="39"/>
      <c r="H14" s="39"/>
      <c r="I14" s="141" t="s">
        <v>25</v>
      </c>
      <c r="J14" s="144" t="s">
        <v>1</v>
      </c>
      <c r="K14" s="39"/>
      <c r="L14" s="64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44" t="s">
        <v>26</v>
      </c>
      <c r="F15" s="39"/>
      <c r="G15" s="39"/>
      <c r="H15" s="39"/>
      <c r="I15" s="141" t="s">
        <v>27</v>
      </c>
      <c r="J15" s="144" t="s">
        <v>1</v>
      </c>
      <c r="K15" s="39"/>
      <c r="L15" s="64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64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41" t="s">
        <v>28</v>
      </c>
      <c r="E17" s="39"/>
      <c r="F17" s="39"/>
      <c r="G17" s="39"/>
      <c r="H17" s="39"/>
      <c r="I17" s="141" t="s">
        <v>25</v>
      </c>
      <c r="J17" s="34" t="str">
        <f>'Rekapitulace stavby'!AN13</f>
        <v>Vyplň údaj</v>
      </c>
      <c r="K17" s="39"/>
      <c r="L17" s="64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44"/>
      <c r="G18" s="144"/>
      <c r="H18" s="144"/>
      <c r="I18" s="141" t="s">
        <v>27</v>
      </c>
      <c r="J18" s="34" t="str">
        <f>'Rekapitulace stavby'!AN14</f>
        <v>Vyplň údaj</v>
      </c>
      <c r="K18" s="39"/>
      <c r="L18" s="64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64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41" t="s">
        <v>30</v>
      </c>
      <c r="E20" s="39"/>
      <c r="F20" s="39"/>
      <c r="G20" s="39"/>
      <c r="H20" s="39"/>
      <c r="I20" s="141" t="s">
        <v>25</v>
      </c>
      <c r="J20" s="144" t="s">
        <v>1</v>
      </c>
      <c r="K20" s="39"/>
      <c r="L20" s="64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44" t="s">
        <v>31</v>
      </c>
      <c r="F21" s="39"/>
      <c r="G21" s="39"/>
      <c r="H21" s="39"/>
      <c r="I21" s="141" t="s">
        <v>27</v>
      </c>
      <c r="J21" s="144" t="s">
        <v>1</v>
      </c>
      <c r="K21" s="39"/>
      <c r="L21" s="64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64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41" t="s">
        <v>33</v>
      </c>
      <c r="E23" s="39"/>
      <c r="F23" s="39"/>
      <c r="G23" s="39"/>
      <c r="H23" s="39"/>
      <c r="I23" s="141" t="s">
        <v>25</v>
      </c>
      <c r="J23" s="144" t="str">
        <f>IF('Rekapitulace stavby'!AN19="","",'Rekapitulace stavby'!AN19)</f>
        <v/>
      </c>
      <c r="K23" s="39"/>
      <c r="L23" s="64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44" t="str">
        <f>IF('Rekapitulace stavby'!E20="","",'Rekapitulace stavby'!E20)</f>
        <v xml:space="preserve"> </v>
      </c>
      <c r="F24" s="39"/>
      <c r="G24" s="39"/>
      <c r="H24" s="39"/>
      <c r="I24" s="141" t="s">
        <v>27</v>
      </c>
      <c r="J24" s="144" t="str">
        <f>IF('Rekapitulace stavby'!AN20="","",'Rekapitulace stavby'!AN20)</f>
        <v/>
      </c>
      <c r="K24" s="39"/>
      <c r="L24" s="64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64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41" t="s">
        <v>35</v>
      </c>
      <c r="E26" s="39"/>
      <c r="F26" s="39"/>
      <c r="G26" s="39"/>
      <c r="H26" s="39"/>
      <c r="I26" s="39"/>
      <c r="J26" s="39"/>
      <c r="K26" s="39"/>
      <c r="L26" s="64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46"/>
      <c r="B27" s="147"/>
      <c r="C27" s="146"/>
      <c r="D27" s="146"/>
      <c r="E27" s="148" t="s">
        <v>1</v>
      </c>
      <c r="F27" s="148"/>
      <c r="G27" s="148"/>
      <c r="H27" s="148"/>
      <c r="I27" s="146"/>
      <c r="J27" s="146"/>
      <c r="K27" s="146"/>
      <c r="L27" s="149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64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50"/>
      <c r="E29" s="150"/>
      <c r="F29" s="150"/>
      <c r="G29" s="150"/>
      <c r="H29" s="150"/>
      <c r="I29" s="150"/>
      <c r="J29" s="150"/>
      <c r="K29" s="150"/>
      <c r="L29" s="64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51" t="s">
        <v>37</v>
      </c>
      <c r="E30" s="39"/>
      <c r="F30" s="39"/>
      <c r="G30" s="39"/>
      <c r="H30" s="39"/>
      <c r="I30" s="39"/>
      <c r="J30" s="152">
        <f>ROUND(J123, 2)</f>
        <v>0</v>
      </c>
      <c r="K30" s="39"/>
      <c r="L30" s="64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0"/>
      <c r="E31" s="150"/>
      <c r="F31" s="150"/>
      <c r="G31" s="150"/>
      <c r="H31" s="150"/>
      <c r="I31" s="150"/>
      <c r="J31" s="150"/>
      <c r="K31" s="150"/>
      <c r="L31" s="64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53" t="s">
        <v>39</v>
      </c>
      <c r="G32" s="39"/>
      <c r="H32" s="39"/>
      <c r="I32" s="153" t="s">
        <v>38</v>
      </c>
      <c r="J32" s="153" t="s">
        <v>40</v>
      </c>
      <c r="K32" s="39"/>
      <c r="L32" s="64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54" t="s">
        <v>41</v>
      </c>
      <c r="E33" s="141" t="s">
        <v>42</v>
      </c>
      <c r="F33" s="155">
        <f>ROUND((SUM(BE123:BE161)),  2)</f>
        <v>0</v>
      </c>
      <c r="G33" s="39"/>
      <c r="H33" s="39"/>
      <c r="I33" s="156">
        <v>0.20999999999999999</v>
      </c>
      <c r="J33" s="155">
        <f>ROUND(((SUM(BE123:BE161))*I33),  2)</f>
        <v>0</v>
      </c>
      <c r="K33" s="39"/>
      <c r="L33" s="64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41" t="s">
        <v>43</v>
      </c>
      <c r="F34" s="155">
        <f>ROUND((SUM(BF123:BF161)),  2)</f>
        <v>0</v>
      </c>
      <c r="G34" s="39"/>
      <c r="H34" s="39"/>
      <c r="I34" s="156">
        <v>0.12</v>
      </c>
      <c r="J34" s="155">
        <f>ROUND(((SUM(BF123:BF161))*I34),  2)</f>
        <v>0</v>
      </c>
      <c r="K34" s="39"/>
      <c r="L34" s="64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41" t="s">
        <v>44</v>
      </c>
      <c r="F35" s="155">
        <f>ROUND((SUM(BG123:BG161)),  2)</f>
        <v>0</v>
      </c>
      <c r="G35" s="39"/>
      <c r="H35" s="39"/>
      <c r="I35" s="156">
        <v>0.20999999999999999</v>
      </c>
      <c r="J35" s="155">
        <f>0</f>
        <v>0</v>
      </c>
      <c r="K35" s="39"/>
      <c r="L35" s="64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41" t="s">
        <v>45</v>
      </c>
      <c r="F36" s="155">
        <f>ROUND((SUM(BH123:BH161)),  2)</f>
        <v>0</v>
      </c>
      <c r="G36" s="39"/>
      <c r="H36" s="39"/>
      <c r="I36" s="156">
        <v>0.12</v>
      </c>
      <c r="J36" s="155">
        <f>0</f>
        <v>0</v>
      </c>
      <c r="K36" s="39"/>
      <c r="L36" s="64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41" t="s">
        <v>46</v>
      </c>
      <c r="F37" s="155">
        <f>ROUND((SUM(BI123:BI161)),  2)</f>
        <v>0</v>
      </c>
      <c r="G37" s="39"/>
      <c r="H37" s="39"/>
      <c r="I37" s="156">
        <v>0</v>
      </c>
      <c r="J37" s="155">
        <f>0</f>
        <v>0</v>
      </c>
      <c r="K37" s="39"/>
      <c r="L37" s="64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64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7"/>
      <c r="D39" s="158" t="s">
        <v>47</v>
      </c>
      <c r="E39" s="159"/>
      <c r="F39" s="159"/>
      <c r="G39" s="160" t="s">
        <v>48</v>
      </c>
      <c r="H39" s="161" t="s">
        <v>49</v>
      </c>
      <c r="I39" s="159"/>
      <c r="J39" s="162">
        <f>SUM(J30:J37)</f>
        <v>0</v>
      </c>
      <c r="K39" s="163"/>
      <c r="L39" s="64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64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64"/>
      <c r="D50" s="164" t="s">
        <v>50</v>
      </c>
      <c r="E50" s="165"/>
      <c r="F50" s="165"/>
      <c r="G50" s="164" t="s">
        <v>51</v>
      </c>
      <c r="H50" s="165"/>
      <c r="I50" s="165"/>
      <c r="J50" s="165"/>
      <c r="K50" s="165"/>
      <c r="L50" s="64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66" t="s">
        <v>52</v>
      </c>
      <c r="E61" s="167"/>
      <c r="F61" s="168" t="s">
        <v>53</v>
      </c>
      <c r="G61" s="166" t="s">
        <v>52</v>
      </c>
      <c r="H61" s="167"/>
      <c r="I61" s="167"/>
      <c r="J61" s="169" t="s">
        <v>53</v>
      </c>
      <c r="K61" s="167"/>
      <c r="L61" s="64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64" t="s">
        <v>54</v>
      </c>
      <c r="E65" s="170"/>
      <c r="F65" s="170"/>
      <c r="G65" s="164" t="s">
        <v>55</v>
      </c>
      <c r="H65" s="170"/>
      <c r="I65" s="170"/>
      <c r="J65" s="170"/>
      <c r="K65" s="170"/>
      <c r="L65" s="64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66" t="s">
        <v>52</v>
      </c>
      <c r="E76" s="167"/>
      <c r="F76" s="168" t="s">
        <v>53</v>
      </c>
      <c r="G76" s="166" t="s">
        <v>52</v>
      </c>
      <c r="H76" s="167"/>
      <c r="I76" s="167"/>
      <c r="J76" s="169" t="s">
        <v>53</v>
      </c>
      <c r="K76" s="167"/>
      <c r="L76" s="64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71"/>
      <c r="C77" s="172"/>
      <c r="D77" s="172"/>
      <c r="E77" s="172"/>
      <c r="F77" s="172"/>
      <c r="G77" s="172"/>
      <c r="H77" s="172"/>
      <c r="I77" s="172"/>
      <c r="J77" s="172"/>
      <c r="K77" s="172"/>
      <c r="L77" s="64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73"/>
      <c r="C81" s="174"/>
      <c r="D81" s="174"/>
      <c r="E81" s="174"/>
      <c r="F81" s="174"/>
      <c r="G81" s="174"/>
      <c r="H81" s="174"/>
      <c r="I81" s="174"/>
      <c r="J81" s="174"/>
      <c r="K81" s="174"/>
      <c r="L81" s="64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94</v>
      </c>
      <c r="D82" s="41"/>
      <c r="E82" s="41"/>
      <c r="F82" s="41"/>
      <c r="G82" s="41"/>
      <c r="H82" s="41"/>
      <c r="I82" s="41"/>
      <c r="J82" s="41"/>
      <c r="K82" s="41"/>
      <c r="L82" s="64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64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16</v>
      </c>
      <c r="D84" s="41"/>
      <c r="E84" s="41"/>
      <c r="F84" s="41"/>
      <c r="G84" s="41"/>
      <c r="H84" s="41"/>
      <c r="I84" s="41"/>
      <c r="J84" s="41"/>
      <c r="K84" s="41"/>
      <c r="L84" s="64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26.25" customHeight="1">
      <c r="A85" s="39"/>
      <c r="B85" s="40"/>
      <c r="C85" s="41"/>
      <c r="D85" s="41"/>
      <c r="E85" s="175" t="str">
        <f>E7</f>
        <v>Příjezdová komunikace k rodinnému domu na parc. č. 217/2 a chodník</v>
      </c>
      <c r="F85" s="33"/>
      <c r="G85" s="33"/>
      <c r="H85" s="33"/>
      <c r="I85" s="41"/>
      <c r="J85" s="41"/>
      <c r="K85" s="41"/>
      <c r="L85" s="64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2" customHeight="1">
      <c r="A86" s="39"/>
      <c r="B86" s="40"/>
      <c r="C86" s="33" t="s">
        <v>92</v>
      </c>
      <c r="D86" s="41"/>
      <c r="E86" s="41"/>
      <c r="F86" s="41"/>
      <c r="G86" s="41"/>
      <c r="H86" s="41"/>
      <c r="I86" s="41"/>
      <c r="J86" s="41"/>
      <c r="K86" s="41"/>
      <c r="L86" s="64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6.5" customHeight="1">
      <c r="A87" s="39"/>
      <c r="B87" s="40"/>
      <c r="C87" s="41"/>
      <c r="D87" s="41"/>
      <c r="E87" s="77" t="str">
        <f>E9</f>
        <v>24-107-2 - VRN - vedlejší náklady</v>
      </c>
      <c r="F87" s="41"/>
      <c r="G87" s="41"/>
      <c r="H87" s="41"/>
      <c r="I87" s="41"/>
      <c r="J87" s="41"/>
      <c r="K87" s="41"/>
      <c r="L87" s="64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64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2" customHeight="1">
      <c r="A89" s="39"/>
      <c r="B89" s="40"/>
      <c r="C89" s="33" t="s">
        <v>20</v>
      </c>
      <c r="D89" s="41"/>
      <c r="E89" s="41"/>
      <c r="F89" s="28" t="str">
        <f>F12</f>
        <v>Obytná zóna Moravské Knínice Za starou tratí</v>
      </c>
      <c r="G89" s="41"/>
      <c r="H89" s="41"/>
      <c r="I89" s="33" t="s">
        <v>22</v>
      </c>
      <c r="J89" s="80" t="str">
        <f>IF(J12="","",J12)</f>
        <v>4. 3. 2024</v>
      </c>
      <c r="K89" s="41"/>
      <c r="L89" s="64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64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25.65" customHeight="1">
      <c r="A91" s="39"/>
      <c r="B91" s="40"/>
      <c r="C91" s="33" t="s">
        <v>24</v>
      </c>
      <c r="D91" s="41"/>
      <c r="E91" s="41"/>
      <c r="F91" s="28" t="str">
        <f>E15</f>
        <v>Obec Moravské Knínice</v>
      </c>
      <c r="G91" s="41"/>
      <c r="H91" s="41"/>
      <c r="I91" s="33" t="s">
        <v>30</v>
      </c>
      <c r="J91" s="37" t="str">
        <f>E21</f>
        <v>Ing.arch Šumbera Alois</v>
      </c>
      <c r="K91" s="41"/>
      <c r="L91" s="64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15.15" customHeight="1">
      <c r="A92" s="39"/>
      <c r="B92" s="40"/>
      <c r="C92" s="33" t="s">
        <v>28</v>
      </c>
      <c r="D92" s="41"/>
      <c r="E92" s="41"/>
      <c r="F92" s="28" t="str">
        <f>IF(E18="","",E18)</f>
        <v>Vyplň údaj</v>
      </c>
      <c r="G92" s="41"/>
      <c r="H92" s="41"/>
      <c r="I92" s="33" t="s">
        <v>33</v>
      </c>
      <c r="J92" s="37" t="str">
        <f>E24</f>
        <v xml:space="preserve"> </v>
      </c>
      <c r="K92" s="41"/>
      <c r="L92" s="64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0.32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64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29.28" customHeight="1">
      <c r="A94" s="39"/>
      <c r="B94" s="40"/>
      <c r="C94" s="176" t="s">
        <v>95</v>
      </c>
      <c r="D94" s="177"/>
      <c r="E94" s="177"/>
      <c r="F94" s="177"/>
      <c r="G94" s="177"/>
      <c r="H94" s="177"/>
      <c r="I94" s="177"/>
      <c r="J94" s="178" t="s">
        <v>96</v>
      </c>
      <c r="K94" s="177"/>
      <c r="L94" s="64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64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22.8" customHeight="1">
      <c r="A96" s="39"/>
      <c r="B96" s="40"/>
      <c r="C96" s="179" t="s">
        <v>97</v>
      </c>
      <c r="D96" s="41"/>
      <c r="E96" s="41"/>
      <c r="F96" s="41"/>
      <c r="G96" s="41"/>
      <c r="H96" s="41"/>
      <c r="I96" s="41"/>
      <c r="J96" s="111">
        <f>J123</f>
        <v>0</v>
      </c>
      <c r="K96" s="41"/>
      <c r="L96" s="64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U96" s="18" t="s">
        <v>98</v>
      </c>
    </row>
    <row r="97" s="9" customFormat="1" ht="24.96" customHeight="1">
      <c r="A97" s="9"/>
      <c r="B97" s="180"/>
      <c r="C97" s="181"/>
      <c r="D97" s="182" t="s">
        <v>451</v>
      </c>
      <c r="E97" s="183"/>
      <c r="F97" s="183"/>
      <c r="G97" s="183"/>
      <c r="H97" s="183"/>
      <c r="I97" s="183"/>
      <c r="J97" s="184">
        <f>J124</f>
        <v>0</v>
      </c>
      <c r="K97" s="181"/>
      <c r="L97" s="185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9" customFormat="1" ht="24.96" customHeight="1">
      <c r="A98" s="9"/>
      <c r="B98" s="180"/>
      <c r="C98" s="181"/>
      <c r="D98" s="182" t="s">
        <v>452</v>
      </c>
      <c r="E98" s="183"/>
      <c r="F98" s="183"/>
      <c r="G98" s="183"/>
      <c r="H98" s="183"/>
      <c r="I98" s="183"/>
      <c r="J98" s="184">
        <f>J151</f>
        <v>0</v>
      </c>
      <c r="K98" s="181"/>
      <c r="L98" s="185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</row>
    <row r="99" s="10" customFormat="1" ht="19.92" customHeight="1">
      <c r="A99" s="10"/>
      <c r="B99" s="186"/>
      <c r="C99" s="187"/>
      <c r="D99" s="188" t="s">
        <v>453</v>
      </c>
      <c r="E99" s="189"/>
      <c r="F99" s="189"/>
      <c r="G99" s="189"/>
      <c r="H99" s="189"/>
      <c r="I99" s="189"/>
      <c r="J99" s="190">
        <f>J152</f>
        <v>0</v>
      </c>
      <c r="K99" s="187"/>
      <c r="L99" s="191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86"/>
      <c r="C100" s="187"/>
      <c r="D100" s="188" t="s">
        <v>454</v>
      </c>
      <c r="E100" s="189"/>
      <c r="F100" s="189"/>
      <c r="G100" s="189"/>
      <c r="H100" s="189"/>
      <c r="I100" s="189"/>
      <c r="J100" s="190">
        <f>J154</f>
        <v>0</v>
      </c>
      <c r="K100" s="187"/>
      <c r="L100" s="191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86"/>
      <c r="C101" s="187"/>
      <c r="D101" s="188" t="s">
        <v>455</v>
      </c>
      <c r="E101" s="189"/>
      <c r="F101" s="189"/>
      <c r="G101" s="189"/>
      <c r="H101" s="189"/>
      <c r="I101" s="189"/>
      <c r="J101" s="190">
        <f>J156</f>
        <v>0</v>
      </c>
      <c r="K101" s="187"/>
      <c r="L101" s="191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86"/>
      <c r="C102" s="187"/>
      <c r="D102" s="188" t="s">
        <v>456</v>
      </c>
      <c r="E102" s="189"/>
      <c r="F102" s="189"/>
      <c r="G102" s="189"/>
      <c r="H102" s="189"/>
      <c r="I102" s="189"/>
      <c r="J102" s="190">
        <f>J158</f>
        <v>0</v>
      </c>
      <c r="K102" s="187"/>
      <c r="L102" s="191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86"/>
      <c r="C103" s="187"/>
      <c r="D103" s="188" t="s">
        <v>457</v>
      </c>
      <c r="E103" s="189"/>
      <c r="F103" s="189"/>
      <c r="G103" s="189"/>
      <c r="H103" s="189"/>
      <c r="I103" s="189"/>
      <c r="J103" s="190">
        <f>J160</f>
        <v>0</v>
      </c>
      <c r="K103" s="187"/>
      <c r="L103" s="191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2" customFormat="1" ht="21.84" customHeight="1">
      <c r="A104" s="39"/>
      <c r="B104" s="40"/>
      <c r="C104" s="41"/>
      <c r="D104" s="41"/>
      <c r="E104" s="41"/>
      <c r="F104" s="41"/>
      <c r="G104" s="41"/>
      <c r="H104" s="41"/>
      <c r="I104" s="41"/>
      <c r="J104" s="41"/>
      <c r="K104" s="41"/>
      <c r="L104" s="64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</row>
    <row r="105" s="2" customFormat="1" ht="6.96" customHeight="1">
      <c r="A105" s="39"/>
      <c r="B105" s="67"/>
      <c r="C105" s="68"/>
      <c r="D105" s="68"/>
      <c r="E105" s="68"/>
      <c r="F105" s="68"/>
      <c r="G105" s="68"/>
      <c r="H105" s="68"/>
      <c r="I105" s="68"/>
      <c r="J105" s="68"/>
      <c r="K105" s="68"/>
      <c r="L105" s="64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</row>
    <row r="109" s="2" customFormat="1" ht="6.96" customHeight="1">
      <c r="A109" s="39"/>
      <c r="B109" s="69"/>
      <c r="C109" s="70"/>
      <c r="D109" s="70"/>
      <c r="E109" s="70"/>
      <c r="F109" s="70"/>
      <c r="G109" s="70"/>
      <c r="H109" s="70"/>
      <c r="I109" s="70"/>
      <c r="J109" s="70"/>
      <c r="K109" s="70"/>
      <c r="L109" s="64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</row>
    <row r="110" s="2" customFormat="1" ht="24.96" customHeight="1">
      <c r="A110" s="39"/>
      <c r="B110" s="40"/>
      <c r="C110" s="24" t="s">
        <v>108</v>
      </c>
      <c r="D110" s="41"/>
      <c r="E110" s="41"/>
      <c r="F110" s="41"/>
      <c r="G110" s="41"/>
      <c r="H110" s="41"/>
      <c r="I110" s="41"/>
      <c r="J110" s="41"/>
      <c r="K110" s="41"/>
      <c r="L110" s="64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</row>
    <row r="111" s="2" customFormat="1" ht="6.96" customHeight="1">
      <c r="A111" s="39"/>
      <c r="B111" s="40"/>
      <c r="C111" s="41"/>
      <c r="D111" s="41"/>
      <c r="E111" s="41"/>
      <c r="F111" s="41"/>
      <c r="G111" s="41"/>
      <c r="H111" s="41"/>
      <c r="I111" s="41"/>
      <c r="J111" s="41"/>
      <c r="K111" s="41"/>
      <c r="L111" s="64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</row>
    <row r="112" s="2" customFormat="1" ht="12" customHeight="1">
      <c r="A112" s="39"/>
      <c r="B112" s="40"/>
      <c r="C112" s="33" t="s">
        <v>16</v>
      </c>
      <c r="D112" s="41"/>
      <c r="E112" s="41"/>
      <c r="F112" s="41"/>
      <c r="G112" s="41"/>
      <c r="H112" s="41"/>
      <c r="I112" s="41"/>
      <c r="J112" s="41"/>
      <c r="K112" s="41"/>
      <c r="L112" s="64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</row>
    <row r="113" s="2" customFormat="1" ht="26.25" customHeight="1">
      <c r="A113" s="39"/>
      <c r="B113" s="40"/>
      <c r="C113" s="41"/>
      <c r="D113" s="41"/>
      <c r="E113" s="175" t="str">
        <f>E7</f>
        <v>Příjezdová komunikace k rodinnému domu na parc. č. 217/2 a chodník</v>
      </c>
      <c r="F113" s="33"/>
      <c r="G113" s="33"/>
      <c r="H113" s="33"/>
      <c r="I113" s="41"/>
      <c r="J113" s="41"/>
      <c r="K113" s="41"/>
      <c r="L113" s="64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</row>
    <row r="114" s="2" customFormat="1" ht="12" customHeight="1">
      <c r="A114" s="39"/>
      <c r="B114" s="40"/>
      <c r="C114" s="33" t="s">
        <v>92</v>
      </c>
      <c r="D114" s="41"/>
      <c r="E114" s="41"/>
      <c r="F114" s="41"/>
      <c r="G114" s="41"/>
      <c r="H114" s="41"/>
      <c r="I114" s="41"/>
      <c r="J114" s="41"/>
      <c r="K114" s="41"/>
      <c r="L114" s="64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="2" customFormat="1" ht="16.5" customHeight="1">
      <c r="A115" s="39"/>
      <c r="B115" s="40"/>
      <c r="C115" s="41"/>
      <c r="D115" s="41"/>
      <c r="E115" s="77" t="str">
        <f>E9</f>
        <v>24-107-2 - VRN - vedlejší náklady</v>
      </c>
      <c r="F115" s="41"/>
      <c r="G115" s="41"/>
      <c r="H115" s="41"/>
      <c r="I115" s="41"/>
      <c r="J115" s="41"/>
      <c r="K115" s="41"/>
      <c r="L115" s="64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6.96" customHeight="1">
      <c r="A116" s="39"/>
      <c r="B116" s="40"/>
      <c r="C116" s="41"/>
      <c r="D116" s="41"/>
      <c r="E116" s="41"/>
      <c r="F116" s="41"/>
      <c r="G116" s="41"/>
      <c r="H116" s="41"/>
      <c r="I116" s="41"/>
      <c r="J116" s="41"/>
      <c r="K116" s="41"/>
      <c r="L116" s="64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12" customHeight="1">
      <c r="A117" s="39"/>
      <c r="B117" s="40"/>
      <c r="C117" s="33" t="s">
        <v>20</v>
      </c>
      <c r="D117" s="41"/>
      <c r="E117" s="41"/>
      <c r="F117" s="28" t="str">
        <f>F12</f>
        <v>Obytná zóna Moravské Knínice Za starou tratí</v>
      </c>
      <c r="G117" s="41"/>
      <c r="H117" s="41"/>
      <c r="I117" s="33" t="s">
        <v>22</v>
      </c>
      <c r="J117" s="80" t="str">
        <f>IF(J12="","",J12)</f>
        <v>4. 3. 2024</v>
      </c>
      <c r="K117" s="41"/>
      <c r="L117" s="64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2" customFormat="1" ht="6.96" customHeight="1">
      <c r="A118" s="39"/>
      <c r="B118" s="40"/>
      <c r="C118" s="41"/>
      <c r="D118" s="41"/>
      <c r="E118" s="41"/>
      <c r="F118" s="41"/>
      <c r="G118" s="41"/>
      <c r="H118" s="41"/>
      <c r="I118" s="41"/>
      <c r="J118" s="41"/>
      <c r="K118" s="41"/>
      <c r="L118" s="64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="2" customFormat="1" ht="25.65" customHeight="1">
      <c r="A119" s="39"/>
      <c r="B119" s="40"/>
      <c r="C119" s="33" t="s">
        <v>24</v>
      </c>
      <c r="D119" s="41"/>
      <c r="E119" s="41"/>
      <c r="F119" s="28" t="str">
        <f>E15</f>
        <v>Obec Moravské Knínice</v>
      </c>
      <c r="G119" s="41"/>
      <c r="H119" s="41"/>
      <c r="I119" s="33" t="s">
        <v>30</v>
      </c>
      <c r="J119" s="37" t="str">
        <f>E21</f>
        <v>Ing.arch Šumbera Alois</v>
      </c>
      <c r="K119" s="41"/>
      <c r="L119" s="64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  <row r="120" s="2" customFormat="1" ht="15.15" customHeight="1">
      <c r="A120" s="39"/>
      <c r="B120" s="40"/>
      <c r="C120" s="33" t="s">
        <v>28</v>
      </c>
      <c r="D120" s="41"/>
      <c r="E120" s="41"/>
      <c r="F120" s="28" t="str">
        <f>IF(E18="","",E18)</f>
        <v>Vyplň údaj</v>
      </c>
      <c r="G120" s="41"/>
      <c r="H120" s="41"/>
      <c r="I120" s="33" t="s">
        <v>33</v>
      </c>
      <c r="J120" s="37" t="str">
        <f>E24</f>
        <v xml:space="preserve"> </v>
      </c>
      <c r="K120" s="41"/>
      <c r="L120" s="64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</row>
    <row r="121" s="2" customFormat="1" ht="10.32" customHeight="1">
      <c r="A121" s="39"/>
      <c r="B121" s="40"/>
      <c r="C121" s="41"/>
      <c r="D121" s="41"/>
      <c r="E121" s="41"/>
      <c r="F121" s="41"/>
      <c r="G121" s="41"/>
      <c r="H121" s="41"/>
      <c r="I121" s="41"/>
      <c r="J121" s="41"/>
      <c r="K121" s="41"/>
      <c r="L121" s="64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</row>
    <row r="122" s="11" customFormat="1" ht="29.28" customHeight="1">
      <c r="A122" s="192"/>
      <c r="B122" s="193"/>
      <c r="C122" s="194" t="s">
        <v>109</v>
      </c>
      <c r="D122" s="195" t="s">
        <v>62</v>
      </c>
      <c r="E122" s="195" t="s">
        <v>58</v>
      </c>
      <c r="F122" s="195" t="s">
        <v>59</v>
      </c>
      <c r="G122" s="195" t="s">
        <v>110</v>
      </c>
      <c r="H122" s="195" t="s">
        <v>111</v>
      </c>
      <c r="I122" s="195" t="s">
        <v>112</v>
      </c>
      <c r="J122" s="196" t="s">
        <v>96</v>
      </c>
      <c r="K122" s="197" t="s">
        <v>113</v>
      </c>
      <c r="L122" s="198"/>
      <c r="M122" s="101" t="s">
        <v>1</v>
      </c>
      <c r="N122" s="102" t="s">
        <v>41</v>
      </c>
      <c r="O122" s="102" t="s">
        <v>114</v>
      </c>
      <c r="P122" s="102" t="s">
        <v>115</v>
      </c>
      <c r="Q122" s="102" t="s">
        <v>116</v>
      </c>
      <c r="R122" s="102" t="s">
        <v>117</v>
      </c>
      <c r="S122" s="102" t="s">
        <v>118</v>
      </c>
      <c r="T122" s="103" t="s">
        <v>119</v>
      </c>
      <c r="U122" s="192"/>
      <c r="V122" s="192"/>
      <c r="W122" s="192"/>
      <c r="X122" s="192"/>
      <c r="Y122" s="192"/>
      <c r="Z122" s="192"/>
      <c r="AA122" s="192"/>
      <c r="AB122" s="192"/>
      <c r="AC122" s="192"/>
      <c r="AD122" s="192"/>
      <c r="AE122" s="192"/>
    </row>
    <row r="123" s="2" customFormat="1" ht="22.8" customHeight="1">
      <c r="A123" s="39"/>
      <c r="B123" s="40"/>
      <c r="C123" s="108" t="s">
        <v>120</v>
      </c>
      <c r="D123" s="41"/>
      <c r="E123" s="41"/>
      <c r="F123" s="41"/>
      <c r="G123" s="41"/>
      <c r="H123" s="41"/>
      <c r="I123" s="41"/>
      <c r="J123" s="199">
        <f>BK123</f>
        <v>0</v>
      </c>
      <c r="K123" s="41"/>
      <c r="L123" s="45"/>
      <c r="M123" s="104"/>
      <c r="N123" s="200"/>
      <c r="O123" s="105"/>
      <c r="P123" s="201">
        <f>P124+P151</f>
        <v>0</v>
      </c>
      <c r="Q123" s="105"/>
      <c r="R123" s="201">
        <f>R124+R151</f>
        <v>0</v>
      </c>
      <c r="S123" s="105"/>
      <c r="T123" s="202">
        <f>T124+T151</f>
        <v>0</v>
      </c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T123" s="18" t="s">
        <v>76</v>
      </c>
      <c r="AU123" s="18" t="s">
        <v>98</v>
      </c>
      <c r="BK123" s="203">
        <f>BK124+BK151</f>
        <v>0</v>
      </c>
    </row>
    <row r="124" s="12" customFormat="1" ht="25.92" customHeight="1">
      <c r="A124" s="12"/>
      <c r="B124" s="204"/>
      <c r="C124" s="205"/>
      <c r="D124" s="206" t="s">
        <v>76</v>
      </c>
      <c r="E124" s="207" t="s">
        <v>458</v>
      </c>
      <c r="F124" s="207" t="s">
        <v>459</v>
      </c>
      <c r="G124" s="205"/>
      <c r="H124" s="205"/>
      <c r="I124" s="208"/>
      <c r="J124" s="209">
        <f>BK124</f>
        <v>0</v>
      </c>
      <c r="K124" s="205"/>
      <c r="L124" s="210"/>
      <c r="M124" s="211"/>
      <c r="N124" s="212"/>
      <c r="O124" s="212"/>
      <c r="P124" s="213">
        <f>SUM(P125:P150)</f>
        <v>0</v>
      </c>
      <c r="Q124" s="212"/>
      <c r="R124" s="213">
        <f>SUM(R125:R150)</f>
        <v>0</v>
      </c>
      <c r="S124" s="212"/>
      <c r="T124" s="214">
        <f>SUM(T125:T150)</f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15" t="s">
        <v>85</v>
      </c>
      <c r="AT124" s="216" t="s">
        <v>76</v>
      </c>
      <c r="AU124" s="216" t="s">
        <v>77</v>
      </c>
      <c r="AY124" s="215" t="s">
        <v>123</v>
      </c>
      <c r="BK124" s="217">
        <f>SUM(BK125:BK150)</f>
        <v>0</v>
      </c>
    </row>
    <row r="125" s="2" customFormat="1" ht="24.15" customHeight="1">
      <c r="A125" s="39"/>
      <c r="B125" s="40"/>
      <c r="C125" s="220" t="s">
        <v>85</v>
      </c>
      <c r="D125" s="220" t="s">
        <v>125</v>
      </c>
      <c r="E125" s="221" t="s">
        <v>460</v>
      </c>
      <c r="F125" s="222" t="s">
        <v>461</v>
      </c>
      <c r="G125" s="223" t="s">
        <v>462</v>
      </c>
      <c r="H125" s="224">
        <v>1</v>
      </c>
      <c r="I125" s="225"/>
      <c r="J125" s="226">
        <f>ROUND(I125*H125,2)</f>
        <v>0</v>
      </c>
      <c r="K125" s="227"/>
      <c r="L125" s="45"/>
      <c r="M125" s="228" t="s">
        <v>1</v>
      </c>
      <c r="N125" s="229" t="s">
        <v>42</v>
      </c>
      <c r="O125" s="92"/>
      <c r="P125" s="230">
        <f>O125*H125</f>
        <v>0</v>
      </c>
      <c r="Q125" s="230">
        <v>0</v>
      </c>
      <c r="R125" s="230">
        <f>Q125*H125</f>
        <v>0</v>
      </c>
      <c r="S125" s="230">
        <v>0</v>
      </c>
      <c r="T125" s="231">
        <f>S125*H125</f>
        <v>0</v>
      </c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R125" s="232" t="s">
        <v>129</v>
      </c>
      <c r="AT125" s="232" t="s">
        <v>125</v>
      </c>
      <c r="AU125" s="232" t="s">
        <v>85</v>
      </c>
      <c r="AY125" s="18" t="s">
        <v>123</v>
      </c>
      <c r="BE125" s="233">
        <f>IF(N125="základní",J125,0)</f>
        <v>0</v>
      </c>
      <c r="BF125" s="233">
        <f>IF(N125="snížená",J125,0)</f>
        <v>0</v>
      </c>
      <c r="BG125" s="233">
        <f>IF(N125="zákl. přenesená",J125,0)</f>
        <v>0</v>
      </c>
      <c r="BH125" s="233">
        <f>IF(N125="sníž. přenesená",J125,0)</f>
        <v>0</v>
      </c>
      <c r="BI125" s="233">
        <f>IF(N125="nulová",J125,0)</f>
        <v>0</v>
      </c>
      <c r="BJ125" s="18" t="s">
        <v>85</v>
      </c>
      <c r="BK125" s="233">
        <f>ROUND(I125*H125,2)</f>
        <v>0</v>
      </c>
      <c r="BL125" s="18" t="s">
        <v>129</v>
      </c>
      <c r="BM125" s="232" t="s">
        <v>463</v>
      </c>
    </row>
    <row r="126" s="2" customFormat="1" ht="21.75" customHeight="1">
      <c r="A126" s="39"/>
      <c r="B126" s="40"/>
      <c r="C126" s="220" t="s">
        <v>87</v>
      </c>
      <c r="D126" s="220" t="s">
        <v>125</v>
      </c>
      <c r="E126" s="221" t="s">
        <v>464</v>
      </c>
      <c r="F126" s="222" t="s">
        <v>465</v>
      </c>
      <c r="G126" s="223" t="s">
        <v>462</v>
      </c>
      <c r="H126" s="224">
        <v>1</v>
      </c>
      <c r="I126" s="225"/>
      <c r="J126" s="226">
        <f>ROUND(I126*H126,2)</f>
        <v>0</v>
      </c>
      <c r="K126" s="227"/>
      <c r="L126" s="45"/>
      <c r="M126" s="228" t="s">
        <v>1</v>
      </c>
      <c r="N126" s="229" t="s">
        <v>42</v>
      </c>
      <c r="O126" s="92"/>
      <c r="P126" s="230">
        <f>O126*H126</f>
        <v>0</v>
      </c>
      <c r="Q126" s="230">
        <v>0</v>
      </c>
      <c r="R126" s="230">
        <f>Q126*H126</f>
        <v>0</v>
      </c>
      <c r="S126" s="230">
        <v>0</v>
      </c>
      <c r="T126" s="231">
        <f>S126*H126</f>
        <v>0</v>
      </c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R126" s="232" t="s">
        <v>129</v>
      </c>
      <c r="AT126" s="232" t="s">
        <v>125</v>
      </c>
      <c r="AU126" s="232" t="s">
        <v>85</v>
      </c>
      <c r="AY126" s="18" t="s">
        <v>123</v>
      </c>
      <c r="BE126" s="233">
        <f>IF(N126="základní",J126,0)</f>
        <v>0</v>
      </c>
      <c r="BF126" s="233">
        <f>IF(N126="snížená",J126,0)</f>
        <v>0</v>
      </c>
      <c r="BG126" s="233">
        <f>IF(N126="zákl. přenesená",J126,0)</f>
        <v>0</v>
      </c>
      <c r="BH126" s="233">
        <f>IF(N126="sníž. přenesená",J126,0)</f>
        <v>0</v>
      </c>
      <c r="BI126" s="233">
        <f>IF(N126="nulová",J126,0)</f>
        <v>0</v>
      </c>
      <c r="BJ126" s="18" t="s">
        <v>85</v>
      </c>
      <c r="BK126" s="233">
        <f>ROUND(I126*H126,2)</f>
        <v>0</v>
      </c>
      <c r="BL126" s="18" t="s">
        <v>129</v>
      </c>
      <c r="BM126" s="232" t="s">
        <v>466</v>
      </c>
    </row>
    <row r="127" s="2" customFormat="1" ht="21.75" customHeight="1">
      <c r="A127" s="39"/>
      <c r="B127" s="40"/>
      <c r="C127" s="220" t="s">
        <v>140</v>
      </c>
      <c r="D127" s="220" t="s">
        <v>125</v>
      </c>
      <c r="E127" s="221" t="s">
        <v>467</v>
      </c>
      <c r="F127" s="222" t="s">
        <v>468</v>
      </c>
      <c r="G127" s="223" t="s">
        <v>462</v>
      </c>
      <c r="H127" s="224">
        <v>1</v>
      </c>
      <c r="I127" s="225"/>
      <c r="J127" s="226">
        <f>ROUND(I127*H127,2)</f>
        <v>0</v>
      </c>
      <c r="K127" s="227"/>
      <c r="L127" s="45"/>
      <c r="M127" s="228" t="s">
        <v>1</v>
      </c>
      <c r="N127" s="229" t="s">
        <v>42</v>
      </c>
      <c r="O127" s="92"/>
      <c r="P127" s="230">
        <f>O127*H127</f>
        <v>0</v>
      </c>
      <c r="Q127" s="230">
        <v>0</v>
      </c>
      <c r="R127" s="230">
        <f>Q127*H127</f>
        <v>0</v>
      </c>
      <c r="S127" s="230">
        <v>0</v>
      </c>
      <c r="T127" s="231">
        <f>S127*H127</f>
        <v>0</v>
      </c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R127" s="232" t="s">
        <v>129</v>
      </c>
      <c r="AT127" s="232" t="s">
        <v>125</v>
      </c>
      <c r="AU127" s="232" t="s">
        <v>85</v>
      </c>
      <c r="AY127" s="18" t="s">
        <v>123</v>
      </c>
      <c r="BE127" s="233">
        <f>IF(N127="základní",J127,0)</f>
        <v>0</v>
      </c>
      <c r="BF127" s="233">
        <f>IF(N127="snížená",J127,0)</f>
        <v>0</v>
      </c>
      <c r="BG127" s="233">
        <f>IF(N127="zákl. přenesená",J127,0)</f>
        <v>0</v>
      </c>
      <c r="BH127" s="233">
        <f>IF(N127="sníž. přenesená",J127,0)</f>
        <v>0</v>
      </c>
      <c r="BI127" s="233">
        <f>IF(N127="nulová",J127,0)</f>
        <v>0</v>
      </c>
      <c r="BJ127" s="18" t="s">
        <v>85</v>
      </c>
      <c r="BK127" s="233">
        <f>ROUND(I127*H127,2)</f>
        <v>0</v>
      </c>
      <c r="BL127" s="18" t="s">
        <v>129</v>
      </c>
      <c r="BM127" s="232" t="s">
        <v>469</v>
      </c>
    </row>
    <row r="128" s="2" customFormat="1" ht="16.5" customHeight="1">
      <c r="A128" s="39"/>
      <c r="B128" s="40"/>
      <c r="C128" s="220" t="s">
        <v>129</v>
      </c>
      <c r="D128" s="220" t="s">
        <v>125</v>
      </c>
      <c r="E128" s="221" t="s">
        <v>470</v>
      </c>
      <c r="F128" s="222" t="s">
        <v>471</v>
      </c>
      <c r="G128" s="223" t="s">
        <v>462</v>
      </c>
      <c r="H128" s="224">
        <v>1</v>
      </c>
      <c r="I128" s="225"/>
      <c r="J128" s="226">
        <f>ROUND(I128*H128,2)</f>
        <v>0</v>
      </c>
      <c r="K128" s="227"/>
      <c r="L128" s="45"/>
      <c r="M128" s="228" t="s">
        <v>1</v>
      </c>
      <c r="N128" s="229" t="s">
        <v>42</v>
      </c>
      <c r="O128" s="92"/>
      <c r="P128" s="230">
        <f>O128*H128</f>
        <v>0</v>
      </c>
      <c r="Q128" s="230">
        <v>0</v>
      </c>
      <c r="R128" s="230">
        <f>Q128*H128</f>
        <v>0</v>
      </c>
      <c r="S128" s="230">
        <v>0</v>
      </c>
      <c r="T128" s="231">
        <f>S128*H128</f>
        <v>0</v>
      </c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R128" s="232" t="s">
        <v>129</v>
      </c>
      <c r="AT128" s="232" t="s">
        <v>125</v>
      </c>
      <c r="AU128" s="232" t="s">
        <v>85</v>
      </c>
      <c r="AY128" s="18" t="s">
        <v>123</v>
      </c>
      <c r="BE128" s="233">
        <f>IF(N128="základní",J128,0)</f>
        <v>0</v>
      </c>
      <c r="BF128" s="233">
        <f>IF(N128="snížená",J128,0)</f>
        <v>0</v>
      </c>
      <c r="BG128" s="233">
        <f>IF(N128="zákl. přenesená",J128,0)</f>
        <v>0</v>
      </c>
      <c r="BH128" s="233">
        <f>IF(N128="sníž. přenesená",J128,0)</f>
        <v>0</v>
      </c>
      <c r="BI128" s="233">
        <f>IF(N128="nulová",J128,0)</f>
        <v>0</v>
      </c>
      <c r="BJ128" s="18" t="s">
        <v>85</v>
      </c>
      <c r="BK128" s="233">
        <f>ROUND(I128*H128,2)</f>
        <v>0</v>
      </c>
      <c r="BL128" s="18" t="s">
        <v>129</v>
      </c>
      <c r="BM128" s="232" t="s">
        <v>472</v>
      </c>
    </row>
    <row r="129" s="2" customFormat="1" ht="16.5" customHeight="1">
      <c r="A129" s="39"/>
      <c r="B129" s="40"/>
      <c r="C129" s="220" t="s">
        <v>154</v>
      </c>
      <c r="D129" s="220" t="s">
        <v>125</v>
      </c>
      <c r="E129" s="221" t="s">
        <v>473</v>
      </c>
      <c r="F129" s="222" t="s">
        <v>474</v>
      </c>
      <c r="G129" s="223" t="s">
        <v>475</v>
      </c>
      <c r="H129" s="224">
        <v>1</v>
      </c>
      <c r="I129" s="225"/>
      <c r="J129" s="226">
        <f>ROUND(I129*H129,2)</f>
        <v>0</v>
      </c>
      <c r="K129" s="227"/>
      <c r="L129" s="45"/>
      <c r="M129" s="228" t="s">
        <v>1</v>
      </c>
      <c r="N129" s="229" t="s">
        <v>42</v>
      </c>
      <c r="O129" s="92"/>
      <c r="P129" s="230">
        <f>O129*H129</f>
        <v>0</v>
      </c>
      <c r="Q129" s="230">
        <v>0</v>
      </c>
      <c r="R129" s="230">
        <f>Q129*H129</f>
        <v>0</v>
      </c>
      <c r="S129" s="230">
        <v>0</v>
      </c>
      <c r="T129" s="231">
        <f>S129*H129</f>
        <v>0</v>
      </c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R129" s="232" t="s">
        <v>129</v>
      </c>
      <c r="AT129" s="232" t="s">
        <v>125</v>
      </c>
      <c r="AU129" s="232" t="s">
        <v>85</v>
      </c>
      <c r="AY129" s="18" t="s">
        <v>123</v>
      </c>
      <c r="BE129" s="233">
        <f>IF(N129="základní",J129,0)</f>
        <v>0</v>
      </c>
      <c r="BF129" s="233">
        <f>IF(N129="snížená",J129,0)</f>
        <v>0</v>
      </c>
      <c r="BG129" s="233">
        <f>IF(N129="zákl. přenesená",J129,0)</f>
        <v>0</v>
      </c>
      <c r="BH129" s="233">
        <f>IF(N129="sníž. přenesená",J129,0)</f>
        <v>0</v>
      </c>
      <c r="BI129" s="233">
        <f>IF(N129="nulová",J129,0)</f>
        <v>0</v>
      </c>
      <c r="BJ129" s="18" t="s">
        <v>85</v>
      </c>
      <c r="BK129" s="233">
        <f>ROUND(I129*H129,2)</f>
        <v>0</v>
      </c>
      <c r="BL129" s="18" t="s">
        <v>129</v>
      </c>
      <c r="BM129" s="232" t="s">
        <v>476</v>
      </c>
    </row>
    <row r="130" s="15" customFormat="1">
      <c r="A130" s="15"/>
      <c r="B130" s="261"/>
      <c r="C130" s="262"/>
      <c r="D130" s="236" t="s">
        <v>131</v>
      </c>
      <c r="E130" s="263" t="s">
        <v>1</v>
      </c>
      <c r="F130" s="264" t="s">
        <v>477</v>
      </c>
      <c r="G130" s="262"/>
      <c r="H130" s="263" t="s">
        <v>1</v>
      </c>
      <c r="I130" s="265"/>
      <c r="J130" s="262"/>
      <c r="K130" s="262"/>
      <c r="L130" s="266"/>
      <c r="M130" s="267"/>
      <c r="N130" s="268"/>
      <c r="O130" s="268"/>
      <c r="P130" s="268"/>
      <c r="Q130" s="268"/>
      <c r="R130" s="268"/>
      <c r="S130" s="268"/>
      <c r="T130" s="269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T130" s="270" t="s">
        <v>131</v>
      </c>
      <c r="AU130" s="270" t="s">
        <v>85</v>
      </c>
      <c r="AV130" s="15" t="s">
        <v>85</v>
      </c>
      <c r="AW130" s="15" t="s">
        <v>32</v>
      </c>
      <c r="AX130" s="15" t="s">
        <v>77</v>
      </c>
      <c r="AY130" s="270" t="s">
        <v>123</v>
      </c>
    </row>
    <row r="131" s="15" customFormat="1">
      <c r="A131" s="15"/>
      <c r="B131" s="261"/>
      <c r="C131" s="262"/>
      <c r="D131" s="236" t="s">
        <v>131</v>
      </c>
      <c r="E131" s="263" t="s">
        <v>1</v>
      </c>
      <c r="F131" s="264" t="s">
        <v>478</v>
      </c>
      <c r="G131" s="262"/>
      <c r="H131" s="263" t="s">
        <v>1</v>
      </c>
      <c r="I131" s="265"/>
      <c r="J131" s="262"/>
      <c r="K131" s="262"/>
      <c r="L131" s="266"/>
      <c r="M131" s="267"/>
      <c r="N131" s="268"/>
      <c r="O131" s="268"/>
      <c r="P131" s="268"/>
      <c r="Q131" s="268"/>
      <c r="R131" s="268"/>
      <c r="S131" s="268"/>
      <c r="T131" s="269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T131" s="270" t="s">
        <v>131</v>
      </c>
      <c r="AU131" s="270" t="s">
        <v>85</v>
      </c>
      <c r="AV131" s="15" t="s">
        <v>85</v>
      </c>
      <c r="AW131" s="15" t="s">
        <v>32</v>
      </c>
      <c r="AX131" s="15" t="s">
        <v>77</v>
      </c>
      <c r="AY131" s="270" t="s">
        <v>123</v>
      </c>
    </row>
    <row r="132" s="15" customFormat="1">
      <c r="A132" s="15"/>
      <c r="B132" s="261"/>
      <c r="C132" s="262"/>
      <c r="D132" s="236" t="s">
        <v>131</v>
      </c>
      <c r="E132" s="263" t="s">
        <v>1</v>
      </c>
      <c r="F132" s="264" t="s">
        <v>479</v>
      </c>
      <c r="G132" s="262"/>
      <c r="H132" s="263" t="s">
        <v>1</v>
      </c>
      <c r="I132" s="265"/>
      <c r="J132" s="262"/>
      <c r="K132" s="262"/>
      <c r="L132" s="266"/>
      <c r="M132" s="267"/>
      <c r="N132" s="268"/>
      <c r="O132" s="268"/>
      <c r="P132" s="268"/>
      <c r="Q132" s="268"/>
      <c r="R132" s="268"/>
      <c r="S132" s="268"/>
      <c r="T132" s="269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T132" s="270" t="s">
        <v>131</v>
      </c>
      <c r="AU132" s="270" t="s">
        <v>85</v>
      </c>
      <c r="AV132" s="15" t="s">
        <v>85</v>
      </c>
      <c r="AW132" s="15" t="s">
        <v>32</v>
      </c>
      <c r="AX132" s="15" t="s">
        <v>77</v>
      </c>
      <c r="AY132" s="270" t="s">
        <v>123</v>
      </c>
    </row>
    <row r="133" s="15" customFormat="1">
      <c r="A133" s="15"/>
      <c r="B133" s="261"/>
      <c r="C133" s="262"/>
      <c r="D133" s="236" t="s">
        <v>131</v>
      </c>
      <c r="E133" s="263" t="s">
        <v>1</v>
      </c>
      <c r="F133" s="264" t="s">
        <v>480</v>
      </c>
      <c r="G133" s="262"/>
      <c r="H133" s="263" t="s">
        <v>1</v>
      </c>
      <c r="I133" s="265"/>
      <c r="J133" s="262"/>
      <c r="K133" s="262"/>
      <c r="L133" s="266"/>
      <c r="M133" s="267"/>
      <c r="N133" s="268"/>
      <c r="O133" s="268"/>
      <c r="P133" s="268"/>
      <c r="Q133" s="268"/>
      <c r="R133" s="268"/>
      <c r="S133" s="268"/>
      <c r="T133" s="269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T133" s="270" t="s">
        <v>131</v>
      </c>
      <c r="AU133" s="270" t="s">
        <v>85</v>
      </c>
      <c r="AV133" s="15" t="s">
        <v>85</v>
      </c>
      <c r="AW133" s="15" t="s">
        <v>32</v>
      </c>
      <c r="AX133" s="15" t="s">
        <v>77</v>
      </c>
      <c r="AY133" s="270" t="s">
        <v>123</v>
      </c>
    </row>
    <row r="134" s="13" customFormat="1">
      <c r="A134" s="13"/>
      <c r="B134" s="234"/>
      <c r="C134" s="235"/>
      <c r="D134" s="236" t="s">
        <v>131</v>
      </c>
      <c r="E134" s="237" t="s">
        <v>1</v>
      </c>
      <c r="F134" s="238" t="s">
        <v>85</v>
      </c>
      <c r="G134" s="235"/>
      <c r="H134" s="239">
        <v>1</v>
      </c>
      <c r="I134" s="240"/>
      <c r="J134" s="235"/>
      <c r="K134" s="235"/>
      <c r="L134" s="241"/>
      <c r="M134" s="242"/>
      <c r="N134" s="243"/>
      <c r="O134" s="243"/>
      <c r="P134" s="243"/>
      <c r="Q134" s="243"/>
      <c r="R134" s="243"/>
      <c r="S134" s="243"/>
      <c r="T134" s="244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45" t="s">
        <v>131</v>
      </c>
      <c r="AU134" s="245" t="s">
        <v>85</v>
      </c>
      <c r="AV134" s="13" t="s">
        <v>87</v>
      </c>
      <c r="AW134" s="13" t="s">
        <v>32</v>
      </c>
      <c r="AX134" s="13" t="s">
        <v>77</v>
      </c>
      <c r="AY134" s="245" t="s">
        <v>123</v>
      </c>
    </row>
    <row r="135" s="14" customFormat="1">
      <c r="A135" s="14"/>
      <c r="B135" s="246"/>
      <c r="C135" s="247"/>
      <c r="D135" s="236" t="s">
        <v>131</v>
      </c>
      <c r="E135" s="248" t="s">
        <v>1</v>
      </c>
      <c r="F135" s="249" t="s">
        <v>139</v>
      </c>
      <c r="G135" s="247"/>
      <c r="H135" s="250">
        <v>1</v>
      </c>
      <c r="I135" s="251"/>
      <c r="J135" s="247"/>
      <c r="K135" s="247"/>
      <c r="L135" s="252"/>
      <c r="M135" s="253"/>
      <c r="N135" s="254"/>
      <c r="O135" s="254"/>
      <c r="P135" s="254"/>
      <c r="Q135" s="254"/>
      <c r="R135" s="254"/>
      <c r="S135" s="254"/>
      <c r="T135" s="255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T135" s="256" t="s">
        <v>131</v>
      </c>
      <c r="AU135" s="256" t="s">
        <v>85</v>
      </c>
      <c r="AV135" s="14" t="s">
        <v>129</v>
      </c>
      <c r="AW135" s="14" t="s">
        <v>32</v>
      </c>
      <c r="AX135" s="14" t="s">
        <v>85</v>
      </c>
      <c r="AY135" s="256" t="s">
        <v>123</v>
      </c>
    </row>
    <row r="136" s="2" customFormat="1" ht="16.5" customHeight="1">
      <c r="A136" s="39"/>
      <c r="B136" s="40"/>
      <c r="C136" s="220" t="s">
        <v>159</v>
      </c>
      <c r="D136" s="220" t="s">
        <v>125</v>
      </c>
      <c r="E136" s="221" t="s">
        <v>481</v>
      </c>
      <c r="F136" s="222" t="s">
        <v>482</v>
      </c>
      <c r="G136" s="223" t="s">
        <v>475</v>
      </c>
      <c r="H136" s="224">
        <v>1</v>
      </c>
      <c r="I136" s="225"/>
      <c r="J136" s="226">
        <f>ROUND(I136*H136,2)</f>
        <v>0</v>
      </c>
      <c r="K136" s="227"/>
      <c r="L136" s="45"/>
      <c r="M136" s="228" t="s">
        <v>1</v>
      </c>
      <c r="N136" s="229" t="s">
        <v>42</v>
      </c>
      <c r="O136" s="92"/>
      <c r="P136" s="230">
        <f>O136*H136</f>
        <v>0</v>
      </c>
      <c r="Q136" s="230">
        <v>0</v>
      </c>
      <c r="R136" s="230">
        <f>Q136*H136</f>
        <v>0</v>
      </c>
      <c r="S136" s="230">
        <v>0</v>
      </c>
      <c r="T136" s="231">
        <f>S136*H136</f>
        <v>0</v>
      </c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R136" s="232" t="s">
        <v>129</v>
      </c>
      <c r="AT136" s="232" t="s">
        <v>125</v>
      </c>
      <c r="AU136" s="232" t="s">
        <v>85</v>
      </c>
      <c r="AY136" s="18" t="s">
        <v>123</v>
      </c>
      <c r="BE136" s="233">
        <f>IF(N136="základní",J136,0)</f>
        <v>0</v>
      </c>
      <c r="BF136" s="233">
        <f>IF(N136="snížená",J136,0)</f>
        <v>0</v>
      </c>
      <c r="BG136" s="233">
        <f>IF(N136="zákl. přenesená",J136,0)</f>
        <v>0</v>
      </c>
      <c r="BH136" s="233">
        <f>IF(N136="sníž. přenesená",J136,0)</f>
        <v>0</v>
      </c>
      <c r="BI136" s="233">
        <f>IF(N136="nulová",J136,0)</f>
        <v>0</v>
      </c>
      <c r="BJ136" s="18" t="s">
        <v>85</v>
      </c>
      <c r="BK136" s="233">
        <f>ROUND(I136*H136,2)</f>
        <v>0</v>
      </c>
      <c r="BL136" s="18" t="s">
        <v>129</v>
      </c>
      <c r="BM136" s="232" t="s">
        <v>483</v>
      </c>
    </row>
    <row r="137" s="15" customFormat="1">
      <c r="A137" s="15"/>
      <c r="B137" s="261"/>
      <c r="C137" s="262"/>
      <c r="D137" s="236" t="s">
        <v>131</v>
      </c>
      <c r="E137" s="263" t="s">
        <v>1</v>
      </c>
      <c r="F137" s="264" t="s">
        <v>484</v>
      </c>
      <c r="G137" s="262"/>
      <c r="H137" s="263" t="s">
        <v>1</v>
      </c>
      <c r="I137" s="265"/>
      <c r="J137" s="262"/>
      <c r="K137" s="262"/>
      <c r="L137" s="266"/>
      <c r="M137" s="267"/>
      <c r="N137" s="268"/>
      <c r="O137" s="268"/>
      <c r="P137" s="268"/>
      <c r="Q137" s="268"/>
      <c r="R137" s="268"/>
      <c r="S137" s="268"/>
      <c r="T137" s="269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T137" s="270" t="s">
        <v>131</v>
      </c>
      <c r="AU137" s="270" t="s">
        <v>85</v>
      </c>
      <c r="AV137" s="15" t="s">
        <v>85</v>
      </c>
      <c r="AW137" s="15" t="s">
        <v>32</v>
      </c>
      <c r="AX137" s="15" t="s">
        <v>77</v>
      </c>
      <c r="AY137" s="270" t="s">
        <v>123</v>
      </c>
    </row>
    <row r="138" s="15" customFormat="1">
      <c r="A138" s="15"/>
      <c r="B138" s="261"/>
      <c r="C138" s="262"/>
      <c r="D138" s="236" t="s">
        <v>131</v>
      </c>
      <c r="E138" s="263" t="s">
        <v>1</v>
      </c>
      <c r="F138" s="264" t="s">
        <v>485</v>
      </c>
      <c r="G138" s="262"/>
      <c r="H138" s="263" t="s">
        <v>1</v>
      </c>
      <c r="I138" s="265"/>
      <c r="J138" s="262"/>
      <c r="K138" s="262"/>
      <c r="L138" s="266"/>
      <c r="M138" s="267"/>
      <c r="N138" s="268"/>
      <c r="O138" s="268"/>
      <c r="P138" s="268"/>
      <c r="Q138" s="268"/>
      <c r="R138" s="268"/>
      <c r="S138" s="268"/>
      <c r="T138" s="269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T138" s="270" t="s">
        <v>131</v>
      </c>
      <c r="AU138" s="270" t="s">
        <v>85</v>
      </c>
      <c r="AV138" s="15" t="s">
        <v>85</v>
      </c>
      <c r="AW138" s="15" t="s">
        <v>32</v>
      </c>
      <c r="AX138" s="15" t="s">
        <v>77</v>
      </c>
      <c r="AY138" s="270" t="s">
        <v>123</v>
      </c>
    </row>
    <row r="139" s="15" customFormat="1">
      <c r="A139" s="15"/>
      <c r="B139" s="261"/>
      <c r="C139" s="262"/>
      <c r="D139" s="236" t="s">
        <v>131</v>
      </c>
      <c r="E139" s="263" t="s">
        <v>1</v>
      </c>
      <c r="F139" s="264" t="s">
        <v>486</v>
      </c>
      <c r="G139" s="262"/>
      <c r="H139" s="263" t="s">
        <v>1</v>
      </c>
      <c r="I139" s="265"/>
      <c r="J139" s="262"/>
      <c r="K139" s="262"/>
      <c r="L139" s="266"/>
      <c r="M139" s="267"/>
      <c r="N139" s="268"/>
      <c r="O139" s="268"/>
      <c r="P139" s="268"/>
      <c r="Q139" s="268"/>
      <c r="R139" s="268"/>
      <c r="S139" s="268"/>
      <c r="T139" s="269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T139" s="270" t="s">
        <v>131</v>
      </c>
      <c r="AU139" s="270" t="s">
        <v>85</v>
      </c>
      <c r="AV139" s="15" t="s">
        <v>85</v>
      </c>
      <c r="AW139" s="15" t="s">
        <v>32</v>
      </c>
      <c r="AX139" s="15" t="s">
        <v>77</v>
      </c>
      <c r="AY139" s="270" t="s">
        <v>123</v>
      </c>
    </row>
    <row r="140" s="15" customFormat="1">
      <c r="A140" s="15"/>
      <c r="B140" s="261"/>
      <c r="C140" s="262"/>
      <c r="D140" s="236" t="s">
        <v>131</v>
      </c>
      <c r="E140" s="263" t="s">
        <v>1</v>
      </c>
      <c r="F140" s="264" t="s">
        <v>487</v>
      </c>
      <c r="G140" s="262"/>
      <c r="H140" s="263" t="s">
        <v>1</v>
      </c>
      <c r="I140" s="265"/>
      <c r="J140" s="262"/>
      <c r="K140" s="262"/>
      <c r="L140" s="266"/>
      <c r="M140" s="267"/>
      <c r="N140" s="268"/>
      <c r="O140" s="268"/>
      <c r="P140" s="268"/>
      <c r="Q140" s="268"/>
      <c r="R140" s="268"/>
      <c r="S140" s="268"/>
      <c r="T140" s="269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T140" s="270" t="s">
        <v>131</v>
      </c>
      <c r="AU140" s="270" t="s">
        <v>85</v>
      </c>
      <c r="AV140" s="15" t="s">
        <v>85</v>
      </c>
      <c r="AW140" s="15" t="s">
        <v>32</v>
      </c>
      <c r="AX140" s="15" t="s">
        <v>77</v>
      </c>
      <c r="AY140" s="270" t="s">
        <v>123</v>
      </c>
    </row>
    <row r="141" s="13" customFormat="1">
      <c r="A141" s="13"/>
      <c r="B141" s="234"/>
      <c r="C141" s="235"/>
      <c r="D141" s="236" t="s">
        <v>131</v>
      </c>
      <c r="E141" s="237" t="s">
        <v>1</v>
      </c>
      <c r="F141" s="238" t="s">
        <v>85</v>
      </c>
      <c r="G141" s="235"/>
      <c r="H141" s="239">
        <v>1</v>
      </c>
      <c r="I141" s="240"/>
      <c r="J141" s="235"/>
      <c r="K141" s="235"/>
      <c r="L141" s="241"/>
      <c r="M141" s="242"/>
      <c r="N141" s="243"/>
      <c r="O141" s="243"/>
      <c r="P141" s="243"/>
      <c r="Q141" s="243"/>
      <c r="R141" s="243"/>
      <c r="S141" s="243"/>
      <c r="T141" s="244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45" t="s">
        <v>131</v>
      </c>
      <c r="AU141" s="245" t="s">
        <v>85</v>
      </c>
      <c r="AV141" s="13" t="s">
        <v>87</v>
      </c>
      <c r="AW141" s="13" t="s">
        <v>32</v>
      </c>
      <c r="AX141" s="13" t="s">
        <v>77</v>
      </c>
      <c r="AY141" s="245" t="s">
        <v>123</v>
      </c>
    </row>
    <row r="142" s="14" customFormat="1">
      <c r="A142" s="14"/>
      <c r="B142" s="246"/>
      <c r="C142" s="247"/>
      <c r="D142" s="236" t="s">
        <v>131</v>
      </c>
      <c r="E142" s="248" t="s">
        <v>1</v>
      </c>
      <c r="F142" s="249" t="s">
        <v>139</v>
      </c>
      <c r="G142" s="247"/>
      <c r="H142" s="250">
        <v>1</v>
      </c>
      <c r="I142" s="251"/>
      <c r="J142" s="247"/>
      <c r="K142" s="247"/>
      <c r="L142" s="252"/>
      <c r="M142" s="253"/>
      <c r="N142" s="254"/>
      <c r="O142" s="254"/>
      <c r="P142" s="254"/>
      <c r="Q142" s="254"/>
      <c r="R142" s="254"/>
      <c r="S142" s="254"/>
      <c r="T142" s="255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T142" s="256" t="s">
        <v>131</v>
      </c>
      <c r="AU142" s="256" t="s">
        <v>85</v>
      </c>
      <c r="AV142" s="14" t="s">
        <v>129</v>
      </c>
      <c r="AW142" s="14" t="s">
        <v>32</v>
      </c>
      <c r="AX142" s="14" t="s">
        <v>85</v>
      </c>
      <c r="AY142" s="256" t="s">
        <v>123</v>
      </c>
    </row>
    <row r="143" s="2" customFormat="1" ht="16.5" customHeight="1">
      <c r="A143" s="39"/>
      <c r="B143" s="40"/>
      <c r="C143" s="220" t="s">
        <v>166</v>
      </c>
      <c r="D143" s="220" t="s">
        <v>125</v>
      </c>
      <c r="E143" s="221" t="s">
        <v>488</v>
      </c>
      <c r="F143" s="222" t="s">
        <v>489</v>
      </c>
      <c r="G143" s="223" t="s">
        <v>475</v>
      </c>
      <c r="H143" s="224">
        <v>1</v>
      </c>
      <c r="I143" s="225"/>
      <c r="J143" s="226">
        <f>ROUND(I143*H143,2)</f>
        <v>0</v>
      </c>
      <c r="K143" s="227"/>
      <c r="L143" s="45"/>
      <c r="M143" s="228" t="s">
        <v>1</v>
      </c>
      <c r="N143" s="229" t="s">
        <v>42</v>
      </c>
      <c r="O143" s="92"/>
      <c r="P143" s="230">
        <f>O143*H143</f>
        <v>0</v>
      </c>
      <c r="Q143" s="230">
        <v>0</v>
      </c>
      <c r="R143" s="230">
        <f>Q143*H143</f>
        <v>0</v>
      </c>
      <c r="S143" s="230">
        <v>0</v>
      </c>
      <c r="T143" s="231">
        <f>S143*H143</f>
        <v>0</v>
      </c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R143" s="232" t="s">
        <v>129</v>
      </c>
      <c r="AT143" s="232" t="s">
        <v>125</v>
      </c>
      <c r="AU143" s="232" t="s">
        <v>85</v>
      </c>
      <c r="AY143" s="18" t="s">
        <v>123</v>
      </c>
      <c r="BE143" s="233">
        <f>IF(N143="základní",J143,0)</f>
        <v>0</v>
      </c>
      <c r="BF143" s="233">
        <f>IF(N143="snížená",J143,0)</f>
        <v>0</v>
      </c>
      <c r="BG143" s="233">
        <f>IF(N143="zákl. přenesená",J143,0)</f>
        <v>0</v>
      </c>
      <c r="BH143" s="233">
        <f>IF(N143="sníž. přenesená",J143,0)</f>
        <v>0</v>
      </c>
      <c r="BI143" s="233">
        <f>IF(N143="nulová",J143,0)</f>
        <v>0</v>
      </c>
      <c r="BJ143" s="18" t="s">
        <v>85</v>
      </c>
      <c r="BK143" s="233">
        <f>ROUND(I143*H143,2)</f>
        <v>0</v>
      </c>
      <c r="BL143" s="18" t="s">
        <v>129</v>
      </c>
      <c r="BM143" s="232" t="s">
        <v>490</v>
      </c>
    </row>
    <row r="144" s="15" customFormat="1">
      <c r="A144" s="15"/>
      <c r="B144" s="261"/>
      <c r="C144" s="262"/>
      <c r="D144" s="236" t="s">
        <v>131</v>
      </c>
      <c r="E144" s="263" t="s">
        <v>1</v>
      </c>
      <c r="F144" s="264" t="s">
        <v>491</v>
      </c>
      <c r="G144" s="262"/>
      <c r="H144" s="263" t="s">
        <v>1</v>
      </c>
      <c r="I144" s="265"/>
      <c r="J144" s="262"/>
      <c r="K144" s="262"/>
      <c r="L144" s="266"/>
      <c r="M144" s="267"/>
      <c r="N144" s="268"/>
      <c r="O144" s="268"/>
      <c r="P144" s="268"/>
      <c r="Q144" s="268"/>
      <c r="R144" s="268"/>
      <c r="S144" s="268"/>
      <c r="T144" s="269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T144" s="270" t="s">
        <v>131</v>
      </c>
      <c r="AU144" s="270" t="s">
        <v>85</v>
      </c>
      <c r="AV144" s="15" t="s">
        <v>85</v>
      </c>
      <c r="AW144" s="15" t="s">
        <v>32</v>
      </c>
      <c r="AX144" s="15" t="s">
        <v>77</v>
      </c>
      <c r="AY144" s="270" t="s">
        <v>123</v>
      </c>
    </row>
    <row r="145" s="15" customFormat="1">
      <c r="A145" s="15"/>
      <c r="B145" s="261"/>
      <c r="C145" s="262"/>
      <c r="D145" s="236" t="s">
        <v>131</v>
      </c>
      <c r="E145" s="263" t="s">
        <v>1</v>
      </c>
      <c r="F145" s="264" t="s">
        <v>492</v>
      </c>
      <c r="G145" s="262"/>
      <c r="H145" s="263" t="s">
        <v>1</v>
      </c>
      <c r="I145" s="265"/>
      <c r="J145" s="262"/>
      <c r="K145" s="262"/>
      <c r="L145" s="266"/>
      <c r="M145" s="267"/>
      <c r="N145" s="268"/>
      <c r="O145" s="268"/>
      <c r="P145" s="268"/>
      <c r="Q145" s="268"/>
      <c r="R145" s="268"/>
      <c r="S145" s="268"/>
      <c r="T145" s="269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T145" s="270" t="s">
        <v>131</v>
      </c>
      <c r="AU145" s="270" t="s">
        <v>85</v>
      </c>
      <c r="AV145" s="15" t="s">
        <v>85</v>
      </c>
      <c r="AW145" s="15" t="s">
        <v>32</v>
      </c>
      <c r="AX145" s="15" t="s">
        <v>77</v>
      </c>
      <c r="AY145" s="270" t="s">
        <v>123</v>
      </c>
    </row>
    <row r="146" s="13" customFormat="1">
      <c r="A146" s="13"/>
      <c r="B146" s="234"/>
      <c r="C146" s="235"/>
      <c r="D146" s="236" t="s">
        <v>131</v>
      </c>
      <c r="E146" s="237" t="s">
        <v>1</v>
      </c>
      <c r="F146" s="238" t="s">
        <v>85</v>
      </c>
      <c r="G146" s="235"/>
      <c r="H146" s="239">
        <v>1</v>
      </c>
      <c r="I146" s="240"/>
      <c r="J146" s="235"/>
      <c r="K146" s="235"/>
      <c r="L146" s="241"/>
      <c r="M146" s="242"/>
      <c r="N146" s="243"/>
      <c r="O146" s="243"/>
      <c r="P146" s="243"/>
      <c r="Q146" s="243"/>
      <c r="R146" s="243"/>
      <c r="S146" s="243"/>
      <c r="T146" s="244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45" t="s">
        <v>131</v>
      </c>
      <c r="AU146" s="245" t="s">
        <v>85</v>
      </c>
      <c r="AV146" s="13" t="s">
        <v>87</v>
      </c>
      <c r="AW146" s="13" t="s">
        <v>32</v>
      </c>
      <c r="AX146" s="13" t="s">
        <v>77</v>
      </c>
      <c r="AY146" s="245" t="s">
        <v>123</v>
      </c>
    </row>
    <row r="147" s="14" customFormat="1">
      <c r="A147" s="14"/>
      <c r="B147" s="246"/>
      <c r="C147" s="247"/>
      <c r="D147" s="236" t="s">
        <v>131</v>
      </c>
      <c r="E147" s="248" t="s">
        <v>1</v>
      </c>
      <c r="F147" s="249" t="s">
        <v>139</v>
      </c>
      <c r="G147" s="247"/>
      <c r="H147" s="250">
        <v>1</v>
      </c>
      <c r="I147" s="251"/>
      <c r="J147" s="247"/>
      <c r="K147" s="247"/>
      <c r="L147" s="252"/>
      <c r="M147" s="253"/>
      <c r="N147" s="254"/>
      <c r="O147" s="254"/>
      <c r="P147" s="254"/>
      <c r="Q147" s="254"/>
      <c r="R147" s="254"/>
      <c r="S147" s="254"/>
      <c r="T147" s="255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T147" s="256" t="s">
        <v>131</v>
      </c>
      <c r="AU147" s="256" t="s">
        <v>85</v>
      </c>
      <c r="AV147" s="14" t="s">
        <v>129</v>
      </c>
      <c r="AW147" s="14" t="s">
        <v>32</v>
      </c>
      <c r="AX147" s="14" t="s">
        <v>85</v>
      </c>
      <c r="AY147" s="256" t="s">
        <v>123</v>
      </c>
    </row>
    <row r="148" s="2" customFormat="1" ht="24.15" customHeight="1">
      <c r="A148" s="39"/>
      <c r="B148" s="40"/>
      <c r="C148" s="220" t="s">
        <v>173</v>
      </c>
      <c r="D148" s="220" t="s">
        <v>125</v>
      </c>
      <c r="E148" s="221" t="s">
        <v>493</v>
      </c>
      <c r="F148" s="222" t="s">
        <v>494</v>
      </c>
      <c r="G148" s="223" t="s">
        <v>462</v>
      </c>
      <c r="H148" s="224">
        <v>1</v>
      </c>
      <c r="I148" s="225"/>
      <c r="J148" s="226">
        <f>ROUND(I148*H148,2)</f>
        <v>0</v>
      </c>
      <c r="K148" s="227"/>
      <c r="L148" s="45"/>
      <c r="M148" s="228" t="s">
        <v>1</v>
      </c>
      <c r="N148" s="229" t="s">
        <v>42</v>
      </c>
      <c r="O148" s="92"/>
      <c r="P148" s="230">
        <f>O148*H148</f>
        <v>0</v>
      </c>
      <c r="Q148" s="230">
        <v>0</v>
      </c>
      <c r="R148" s="230">
        <f>Q148*H148</f>
        <v>0</v>
      </c>
      <c r="S148" s="230">
        <v>0</v>
      </c>
      <c r="T148" s="231">
        <f>S148*H148</f>
        <v>0</v>
      </c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R148" s="232" t="s">
        <v>129</v>
      </c>
      <c r="AT148" s="232" t="s">
        <v>125</v>
      </c>
      <c r="AU148" s="232" t="s">
        <v>85</v>
      </c>
      <c r="AY148" s="18" t="s">
        <v>123</v>
      </c>
      <c r="BE148" s="233">
        <f>IF(N148="základní",J148,0)</f>
        <v>0</v>
      </c>
      <c r="BF148" s="233">
        <f>IF(N148="snížená",J148,0)</f>
        <v>0</v>
      </c>
      <c r="BG148" s="233">
        <f>IF(N148="zákl. přenesená",J148,0)</f>
        <v>0</v>
      </c>
      <c r="BH148" s="233">
        <f>IF(N148="sníž. přenesená",J148,0)</f>
        <v>0</v>
      </c>
      <c r="BI148" s="233">
        <f>IF(N148="nulová",J148,0)</f>
        <v>0</v>
      </c>
      <c r="BJ148" s="18" t="s">
        <v>85</v>
      </c>
      <c r="BK148" s="233">
        <f>ROUND(I148*H148,2)</f>
        <v>0</v>
      </c>
      <c r="BL148" s="18" t="s">
        <v>129</v>
      </c>
      <c r="BM148" s="232" t="s">
        <v>495</v>
      </c>
    </row>
    <row r="149" s="2" customFormat="1" ht="16.5" customHeight="1">
      <c r="A149" s="39"/>
      <c r="B149" s="40"/>
      <c r="C149" s="220" t="s">
        <v>178</v>
      </c>
      <c r="D149" s="220" t="s">
        <v>125</v>
      </c>
      <c r="E149" s="221" t="s">
        <v>496</v>
      </c>
      <c r="F149" s="222" t="s">
        <v>497</v>
      </c>
      <c r="G149" s="223" t="s">
        <v>462</v>
      </c>
      <c r="H149" s="224">
        <v>1</v>
      </c>
      <c r="I149" s="225"/>
      <c r="J149" s="226">
        <f>ROUND(I149*H149,2)</f>
        <v>0</v>
      </c>
      <c r="K149" s="227"/>
      <c r="L149" s="45"/>
      <c r="M149" s="228" t="s">
        <v>1</v>
      </c>
      <c r="N149" s="229" t="s">
        <v>42</v>
      </c>
      <c r="O149" s="92"/>
      <c r="P149" s="230">
        <f>O149*H149</f>
        <v>0</v>
      </c>
      <c r="Q149" s="230">
        <v>0</v>
      </c>
      <c r="R149" s="230">
        <f>Q149*H149</f>
        <v>0</v>
      </c>
      <c r="S149" s="230">
        <v>0</v>
      </c>
      <c r="T149" s="231">
        <f>S149*H149</f>
        <v>0</v>
      </c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R149" s="232" t="s">
        <v>129</v>
      </c>
      <c r="AT149" s="232" t="s">
        <v>125</v>
      </c>
      <c r="AU149" s="232" t="s">
        <v>85</v>
      </c>
      <c r="AY149" s="18" t="s">
        <v>123</v>
      </c>
      <c r="BE149" s="233">
        <f>IF(N149="základní",J149,0)</f>
        <v>0</v>
      </c>
      <c r="BF149" s="233">
        <f>IF(N149="snížená",J149,0)</f>
        <v>0</v>
      </c>
      <c r="BG149" s="233">
        <f>IF(N149="zákl. přenesená",J149,0)</f>
        <v>0</v>
      </c>
      <c r="BH149" s="233">
        <f>IF(N149="sníž. přenesená",J149,0)</f>
        <v>0</v>
      </c>
      <c r="BI149" s="233">
        <f>IF(N149="nulová",J149,0)</f>
        <v>0</v>
      </c>
      <c r="BJ149" s="18" t="s">
        <v>85</v>
      </c>
      <c r="BK149" s="233">
        <f>ROUND(I149*H149,2)</f>
        <v>0</v>
      </c>
      <c r="BL149" s="18" t="s">
        <v>129</v>
      </c>
      <c r="BM149" s="232" t="s">
        <v>498</v>
      </c>
    </row>
    <row r="150" s="2" customFormat="1" ht="16.5" customHeight="1">
      <c r="A150" s="39"/>
      <c r="B150" s="40"/>
      <c r="C150" s="220" t="s">
        <v>184</v>
      </c>
      <c r="D150" s="220" t="s">
        <v>125</v>
      </c>
      <c r="E150" s="221" t="s">
        <v>499</v>
      </c>
      <c r="F150" s="222" t="s">
        <v>500</v>
      </c>
      <c r="G150" s="223" t="s">
        <v>462</v>
      </c>
      <c r="H150" s="224">
        <v>1</v>
      </c>
      <c r="I150" s="225"/>
      <c r="J150" s="226">
        <f>ROUND(I150*H150,2)</f>
        <v>0</v>
      </c>
      <c r="K150" s="227"/>
      <c r="L150" s="45"/>
      <c r="M150" s="228" t="s">
        <v>1</v>
      </c>
      <c r="N150" s="229" t="s">
        <v>42</v>
      </c>
      <c r="O150" s="92"/>
      <c r="P150" s="230">
        <f>O150*H150</f>
        <v>0</v>
      </c>
      <c r="Q150" s="230">
        <v>0</v>
      </c>
      <c r="R150" s="230">
        <f>Q150*H150</f>
        <v>0</v>
      </c>
      <c r="S150" s="230">
        <v>0</v>
      </c>
      <c r="T150" s="231">
        <f>S150*H150</f>
        <v>0</v>
      </c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R150" s="232" t="s">
        <v>129</v>
      </c>
      <c r="AT150" s="232" t="s">
        <v>125</v>
      </c>
      <c r="AU150" s="232" t="s">
        <v>85</v>
      </c>
      <c r="AY150" s="18" t="s">
        <v>123</v>
      </c>
      <c r="BE150" s="233">
        <f>IF(N150="základní",J150,0)</f>
        <v>0</v>
      </c>
      <c r="BF150" s="233">
        <f>IF(N150="snížená",J150,0)</f>
        <v>0</v>
      </c>
      <c r="BG150" s="233">
        <f>IF(N150="zákl. přenesená",J150,0)</f>
        <v>0</v>
      </c>
      <c r="BH150" s="233">
        <f>IF(N150="sníž. přenesená",J150,0)</f>
        <v>0</v>
      </c>
      <c r="BI150" s="233">
        <f>IF(N150="nulová",J150,0)</f>
        <v>0</v>
      </c>
      <c r="BJ150" s="18" t="s">
        <v>85</v>
      </c>
      <c r="BK150" s="233">
        <f>ROUND(I150*H150,2)</f>
        <v>0</v>
      </c>
      <c r="BL150" s="18" t="s">
        <v>129</v>
      </c>
      <c r="BM150" s="232" t="s">
        <v>501</v>
      </c>
    </row>
    <row r="151" s="12" customFormat="1" ht="25.92" customHeight="1">
      <c r="A151" s="12"/>
      <c r="B151" s="204"/>
      <c r="C151" s="205"/>
      <c r="D151" s="206" t="s">
        <v>76</v>
      </c>
      <c r="E151" s="207" t="s">
        <v>502</v>
      </c>
      <c r="F151" s="207" t="s">
        <v>503</v>
      </c>
      <c r="G151" s="205"/>
      <c r="H151" s="205"/>
      <c r="I151" s="208"/>
      <c r="J151" s="209">
        <f>BK151</f>
        <v>0</v>
      </c>
      <c r="K151" s="205"/>
      <c r="L151" s="210"/>
      <c r="M151" s="211"/>
      <c r="N151" s="212"/>
      <c r="O151" s="212"/>
      <c r="P151" s="213">
        <f>P152+P154+P156+P158+P160</f>
        <v>0</v>
      </c>
      <c r="Q151" s="212"/>
      <c r="R151" s="213">
        <f>R152+R154+R156+R158+R160</f>
        <v>0</v>
      </c>
      <c r="S151" s="212"/>
      <c r="T151" s="214">
        <f>T152+T154+T156+T158+T160</f>
        <v>0</v>
      </c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R151" s="215" t="s">
        <v>154</v>
      </c>
      <c r="AT151" s="216" t="s">
        <v>76</v>
      </c>
      <c r="AU151" s="216" t="s">
        <v>77</v>
      </c>
      <c r="AY151" s="215" t="s">
        <v>123</v>
      </c>
      <c r="BK151" s="217">
        <f>BK152+BK154+BK156+BK158+BK160</f>
        <v>0</v>
      </c>
    </row>
    <row r="152" s="12" customFormat="1" ht="22.8" customHeight="1">
      <c r="A152" s="12"/>
      <c r="B152" s="204"/>
      <c r="C152" s="205"/>
      <c r="D152" s="206" t="s">
        <v>76</v>
      </c>
      <c r="E152" s="218" t="s">
        <v>504</v>
      </c>
      <c r="F152" s="218" t="s">
        <v>505</v>
      </c>
      <c r="G152" s="205"/>
      <c r="H152" s="205"/>
      <c r="I152" s="208"/>
      <c r="J152" s="219">
        <f>BK152</f>
        <v>0</v>
      </c>
      <c r="K152" s="205"/>
      <c r="L152" s="210"/>
      <c r="M152" s="211"/>
      <c r="N152" s="212"/>
      <c r="O152" s="212"/>
      <c r="P152" s="213">
        <f>P153</f>
        <v>0</v>
      </c>
      <c r="Q152" s="212"/>
      <c r="R152" s="213">
        <f>R153</f>
        <v>0</v>
      </c>
      <c r="S152" s="212"/>
      <c r="T152" s="214">
        <f>T153</f>
        <v>0</v>
      </c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R152" s="215" t="s">
        <v>154</v>
      </c>
      <c r="AT152" s="216" t="s">
        <v>76</v>
      </c>
      <c r="AU152" s="216" t="s">
        <v>85</v>
      </c>
      <c r="AY152" s="215" t="s">
        <v>123</v>
      </c>
      <c r="BK152" s="217">
        <f>BK153</f>
        <v>0</v>
      </c>
    </row>
    <row r="153" s="2" customFormat="1" ht="16.5" customHeight="1">
      <c r="A153" s="39"/>
      <c r="B153" s="40"/>
      <c r="C153" s="220" t="s">
        <v>189</v>
      </c>
      <c r="D153" s="220" t="s">
        <v>125</v>
      </c>
      <c r="E153" s="221" t="s">
        <v>506</v>
      </c>
      <c r="F153" s="222" t="s">
        <v>507</v>
      </c>
      <c r="G153" s="223" t="s">
        <v>433</v>
      </c>
      <c r="H153" s="224">
        <v>1</v>
      </c>
      <c r="I153" s="225"/>
      <c r="J153" s="226">
        <f>ROUND(I153*H153,2)</f>
        <v>0</v>
      </c>
      <c r="K153" s="227"/>
      <c r="L153" s="45"/>
      <c r="M153" s="228" t="s">
        <v>1</v>
      </c>
      <c r="N153" s="229" t="s">
        <v>42</v>
      </c>
      <c r="O153" s="92"/>
      <c r="P153" s="230">
        <f>O153*H153</f>
        <v>0</v>
      </c>
      <c r="Q153" s="230">
        <v>0</v>
      </c>
      <c r="R153" s="230">
        <f>Q153*H153</f>
        <v>0</v>
      </c>
      <c r="S153" s="230">
        <v>0</v>
      </c>
      <c r="T153" s="231">
        <f>S153*H153</f>
        <v>0</v>
      </c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R153" s="232" t="s">
        <v>508</v>
      </c>
      <c r="AT153" s="232" t="s">
        <v>125</v>
      </c>
      <c r="AU153" s="232" t="s">
        <v>87</v>
      </c>
      <c r="AY153" s="18" t="s">
        <v>123</v>
      </c>
      <c r="BE153" s="233">
        <f>IF(N153="základní",J153,0)</f>
        <v>0</v>
      </c>
      <c r="BF153" s="233">
        <f>IF(N153="snížená",J153,0)</f>
        <v>0</v>
      </c>
      <c r="BG153" s="233">
        <f>IF(N153="zákl. přenesená",J153,0)</f>
        <v>0</v>
      </c>
      <c r="BH153" s="233">
        <f>IF(N153="sníž. přenesená",J153,0)</f>
        <v>0</v>
      </c>
      <c r="BI153" s="233">
        <f>IF(N153="nulová",J153,0)</f>
        <v>0</v>
      </c>
      <c r="BJ153" s="18" t="s">
        <v>85</v>
      </c>
      <c r="BK153" s="233">
        <f>ROUND(I153*H153,2)</f>
        <v>0</v>
      </c>
      <c r="BL153" s="18" t="s">
        <v>508</v>
      </c>
      <c r="BM153" s="232" t="s">
        <v>509</v>
      </c>
    </row>
    <row r="154" s="12" customFormat="1" ht="22.8" customHeight="1">
      <c r="A154" s="12"/>
      <c r="B154" s="204"/>
      <c r="C154" s="205"/>
      <c r="D154" s="206" t="s">
        <v>76</v>
      </c>
      <c r="E154" s="218" t="s">
        <v>510</v>
      </c>
      <c r="F154" s="218" t="s">
        <v>511</v>
      </c>
      <c r="G154" s="205"/>
      <c r="H154" s="205"/>
      <c r="I154" s="208"/>
      <c r="J154" s="219">
        <f>BK154</f>
        <v>0</v>
      </c>
      <c r="K154" s="205"/>
      <c r="L154" s="210"/>
      <c r="M154" s="211"/>
      <c r="N154" s="212"/>
      <c r="O154" s="212"/>
      <c r="P154" s="213">
        <f>P155</f>
        <v>0</v>
      </c>
      <c r="Q154" s="212"/>
      <c r="R154" s="213">
        <f>R155</f>
        <v>0</v>
      </c>
      <c r="S154" s="212"/>
      <c r="T154" s="214">
        <f>T155</f>
        <v>0</v>
      </c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R154" s="215" t="s">
        <v>154</v>
      </c>
      <c r="AT154" s="216" t="s">
        <v>76</v>
      </c>
      <c r="AU154" s="216" t="s">
        <v>85</v>
      </c>
      <c r="AY154" s="215" t="s">
        <v>123</v>
      </c>
      <c r="BK154" s="217">
        <f>BK155</f>
        <v>0</v>
      </c>
    </row>
    <row r="155" s="2" customFormat="1" ht="16.5" customHeight="1">
      <c r="A155" s="39"/>
      <c r="B155" s="40"/>
      <c r="C155" s="220" t="s">
        <v>8</v>
      </c>
      <c r="D155" s="220" t="s">
        <v>125</v>
      </c>
      <c r="E155" s="221" t="s">
        <v>512</v>
      </c>
      <c r="F155" s="222" t="s">
        <v>513</v>
      </c>
      <c r="G155" s="223" t="s">
        <v>433</v>
      </c>
      <c r="H155" s="224">
        <v>1</v>
      </c>
      <c r="I155" s="225"/>
      <c r="J155" s="226">
        <f>ROUND(I155*H155,2)</f>
        <v>0</v>
      </c>
      <c r="K155" s="227"/>
      <c r="L155" s="45"/>
      <c r="M155" s="228" t="s">
        <v>1</v>
      </c>
      <c r="N155" s="229" t="s">
        <v>42</v>
      </c>
      <c r="O155" s="92"/>
      <c r="P155" s="230">
        <f>O155*H155</f>
        <v>0</v>
      </c>
      <c r="Q155" s="230">
        <v>0</v>
      </c>
      <c r="R155" s="230">
        <f>Q155*H155</f>
        <v>0</v>
      </c>
      <c r="S155" s="230">
        <v>0</v>
      </c>
      <c r="T155" s="231">
        <f>S155*H155</f>
        <v>0</v>
      </c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R155" s="232" t="s">
        <v>508</v>
      </c>
      <c r="AT155" s="232" t="s">
        <v>125</v>
      </c>
      <c r="AU155" s="232" t="s">
        <v>87</v>
      </c>
      <c r="AY155" s="18" t="s">
        <v>123</v>
      </c>
      <c r="BE155" s="233">
        <f>IF(N155="základní",J155,0)</f>
        <v>0</v>
      </c>
      <c r="BF155" s="233">
        <f>IF(N155="snížená",J155,0)</f>
        <v>0</v>
      </c>
      <c r="BG155" s="233">
        <f>IF(N155="zákl. přenesená",J155,0)</f>
        <v>0</v>
      </c>
      <c r="BH155" s="233">
        <f>IF(N155="sníž. přenesená",J155,0)</f>
        <v>0</v>
      </c>
      <c r="BI155" s="233">
        <f>IF(N155="nulová",J155,0)</f>
        <v>0</v>
      </c>
      <c r="BJ155" s="18" t="s">
        <v>85</v>
      </c>
      <c r="BK155" s="233">
        <f>ROUND(I155*H155,2)</f>
        <v>0</v>
      </c>
      <c r="BL155" s="18" t="s">
        <v>508</v>
      </c>
      <c r="BM155" s="232" t="s">
        <v>514</v>
      </c>
    </row>
    <row r="156" s="12" customFormat="1" ht="22.8" customHeight="1">
      <c r="A156" s="12"/>
      <c r="B156" s="204"/>
      <c r="C156" s="205"/>
      <c r="D156" s="206" t="s">
        <v>76</v>
      </c>
      <c r="E156" s="218" t="s">
        <v>515</v>
      </c>
      <c r="F156" s="218" t="s">
        <v>516</v>
      </c>
      <c r="G156" s="205"/>
      <c r="H156" s="205"/>
      <c r="I156" s="208"/>
      <c r="J156" s="219">
        <f>BK156</f>
        <v>0</v>
      </c>
      <c r="K156" s="205"/>
      <c r="L156" s="210"/>
      <c r="M156" s="211"/>
      <c r="N156" s="212"/>
      <c r="O156" s="212"/>
      <c r="P156" s="213">
        <f>P157</f>
        <v>0</v>
      </c>
      <c r="Q156" s="212"/>
      <c r="R156" s="213">
        <f>R157</f>
        <v>0</v>
      </c>
      <c r="S156" s="212"/>
      <c r="T156" s="214">
        <f>T157</f>
        <v>0</v>
      </c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R156" s="215" t="s">
        <v>154</v>
      </c>
      <c r="AT156" s="216" t="s">
        <v>76</v>
      </c>
      <c r="AU156" s="216" t="s">
        <v>85</v>
      </c>
      <c r="AY156" s="215" t="s">
        <v>123</v>
      </c>
      <c r="BK156" s="217">
        <f>BK157</f>
        <v>0</v>
      </c>
    </row>
    <row r="157" s="2" customFormat="1" ht="16.5" customHeight="1">
      <c r="A157" s="39"/>
      <c r="B157" s="40"/>
      <c r="C157" s="220" t="s">
        <v>198</v>
      </c>
      <c r="D157" s="220" t="s">
        <v>125</v>
      </c>
      <c r="E157" s="221" t="s">
        <v>517</v>
      </c>
      <c r="F157" s="222" t="s">
        <v>518</v>
      </c>
      <c r="G157" s="223" t="s">
        <v>433</v>
      </c>
      <c r="H157" s="224">
        <v>1</v>
      </c>
      <c r="I157" s="225"/>
      <c r="J157" s="226">
        <f>ROUND(I157*H157,2)</f>
        <v>0</v>
      </c>
      <c r="K157" s="227"/>
      <c r="L157" s="45"/>
      <c r="M157" s="228" t="s">
        <v>1</v>
      </c>
      <c r="N157" s="229" t="s">
        <v>42</v>
      </c>
      <c r="O157" s="92"/>
      <c r="P157" s="230">
        <f>O157*H157</f>
        <v>0</v>
      </c>
      <c r="Q157" s="230">
        <v>0</v>
      </c>
      <c r="R157" s="230">
        <f>Q157*H157</f>
        <v>0</v>
      </c>
      <c r="S157" s="230">
        <v>0</v>
      </c>
      <c r="T157" s="231">
        <f>S157*H157</f>
        <v>0</v>
      </c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R157" s="232" t="s">
        <v>508</v>
      </c>
      <c r="AT157" s="232" t="s">
        <v>125</v>
      </c>
      <c r="AU157" s="232" t="s">
        <v>87</v>
      </c>
      <c r="AY157" s="18" t="s">
        <v>123</v>
      </c>
      <c r="BE157" s="233">
        <f>IF(N157="základní",J157,0)</f>
        <v>0</v>
      </c>
      <c r="BF157" s="233">
        <f>IF(N157="snížená",J157,0)</f>
        <v>0</v>
      </c>
      <c r="BG157" s="233">
        <f>IF(N157="zákl. přenesená",J157,0)</f>
        <v>0</v>
      </c>
      <c r="BH157" s="233">
        <f>IF(N157="sníž. přenesená",J157,0)</f>
        <v>0</v>
      </c>
      <c r="BI157" s="233">
        <f>IF(N157="nulová",J157,0)</f>
        <v>0</v>
      </c>
      <c r="BJ157" s="18" t="s">
        <v>85</v>
      </c>
      <c r="BK157" s="233">
        <f>ROUND(I157*H157,2)</f>
        <v>0</v>
      </c>
      <c r="BL157" s="18" t="s">
        <v>508</v>
      </c>
      <c r="BM157" s="232" t="s">
        <v>519</v>
      </c>
    </row>
    <row r="158" s="12" customFormat="1" ht="22.8" customHeight="1">
      <c r="A158" s="12"/>
      <c r="B158" s="204"/>
      <c r="C158" s="205"/>
      <c r="D158" s="206" t="s">
        <v>76</v>
      </c>
      <c r="E158" s="218" t="s">
        <v>520</v>
      </c>
      <c r="F158" s="218" t="s">
        <v>521</v>
      </c>
      <c r="G158" s="205"/>
      <c r="H158" s="205"/>
      <c r="I158" s="208"/>
      <c r="J158" s="219">
        <f>BK158</f>
        <v>0</v>
      </c>
      <c r="K158" s="205"/>
      <c r="L158" s="210"/>
      <c r="M158" s="211"/>
      <c r="N158" s="212"/>
      <c r="O158" s="212"/>
      <c r="P158" s="213">
        <f>P159</f>
        <v>0</v>
      </c>
      <c r="Q158" s="212"/>
      <c r="R158" s="213">
        <f>R159</f>
        <v>0</v>
      </c>
      <c r="S158" s="212"/>
      <c r="T158" s="214">
        <f>T159</f>
        <v>0</v>
      </c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R158" s="215" t="s">
        <v>154</v>
      </c>
      <c r="AT158" s="216" t="s">
        <v>76</v>
      </c>
      <c r="AU158" s="216" t="s">
        <v>85</v>
      </c>
      <c r="AY158" s="215" t="s">
        <v>123</v>
      </c>
      <c r="BK158" s="217">
        <f>BK159</f>
        <v>0</v>
      </c>
    </row>
    <row r="159" s="2" customFormat="1" ht="16.5" customHeight="1">
      <c r="A159" s="39"/>
      <c r="B159" s="40"/>
      <c r="C159" s="220" t="s">
        <v>203</v>
      </c>
      <c r="D159" s="220" t="s">
        <v>125</v>
      </c>
      <c r="E159" s="221" t="s">
        <v>522</v>
      </c>
      <c r="F159" s="222" t="s">
        <v>523</v>
      </c>
      <c r="G159" s="223" t="s">
        <v>433</v>
      </c>
      <c r="H159" s="224">
        <v>1</v>
      </c>
      <c r="I159" s="225"/>
      <c r="J159" s="226">
        <f>ROUND(I159*H159,2)</f>
        <v>0</v>
      </c>
      <c r="K159" s="227"/>
      <c r="L159" s="45"/>
      <c r="M159" s="228" t="s">
        <v>1</v>
      </c>
      <c r="N159" s="229" t="s">
        <v>42</v>
      </c>
      <c r="O159" s="92"/>
      <c r="P159" s="230">
        <f>O159*H159</f>
        <v>0</v>
      </c>
      <c r="Q159" s="230">
        <v>0</v>
      </c>
      <c r="R159" s="230">
        <f>Q159*H159</f>
        <v>0</v>
      </c>
      <c r="S159" s="230">
        <v>0</v>
      </c>
      <c r="T159" s="231">
        <f>S159*H159</f>
        <v>0</v>
      </c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R159" s="232" t="s">
        <v>508</v>
      </c>
      <c r="AT159" s="232" t="s">
        <v>125</v>
      </c>
      <c r="AU159" s="232" t="s">
        <v>87</v>
      </c>
      <c r="AY159" s="18" t="s">
        <v>123</v>
      </c>
      <c r="BE159" s="233">
        <f>IF(N159="základní",J159,0)</f>
        <v>0</v>
      </c>
      <c r="BF159" s="233">
        <f>IF(N159="snížená",J159,0)</f>
        <v>0</v>
      </c>
      <c r="BG159" s="233">
        <f>IF(N159="zákl. přenesená",J159,0)</f>
        <v>0</v>
      </c>
      <c r="BH159" s="233">
        <f>IF(N159="sníž. přenesená",J159,0)</f>
        <v>0</v>
      </c>
      <c r="BI159" s="233">
        <f>IF(N159="nulová",J159,0)</f>
        <v>0</v>
      </c>
      <c r="BJ159" s="18" t="s">
        <v>85</v>
      </c>
      <c r="BK159" s="233">
        <f>ROUND(I159*H159,2)</f>
        <v>0</v>
      </c>
      <c r="BL159" s="18" t="s">
        <v>508</v>
      </c>
      <c r="BM159" s="232" t="s">
        <v>524</v>
      </c>
    </row>
    <row r="160" s="12" customFormat="1" ht="22.8" customHeight="1">
      <c r="A160" s="12"/>
      <c r="B160" s="204"/>
      <c r="C160" s="205"/>
      <c r="D160" s="206" t="s">
        <v>76</v>
      </c>
      <c r="E160" s="218" t="s">
        <v>525</v>
      </c>
      <c r="F160" s="218" t="s">
        <v>526</v>
      </c>
      <c r="G160" s="205"/>
      <c r="H160" s="205"/>
      <c r="I160" s="208"/>
      <c r="J160" s="219">
        <f>BK160</f>
        <v>0</v>
      </c>
      <c r="K160" s="205"/>
      <c r="L160" s="210"/>
      <c r="M160" s="211"/>
      <c r="N160" s="212"/>
      <c r="O160" s="212"/>
      <c r="P160" s="213">
        <f>P161</f>
        <v>0</v>
      </c>
      <c r="Q160" s="212"/>
      <c r="R160" s="213">
        <f>R161</f>
        <v>0</v>
      </c>
      <c r="S160" s="212"/>
      <c r="T160" s="214">
        <f>T161</f>
        <v>0</v>
      </c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R160" s="215" t="s">
        <v>154</v>
      </c>
      <c r="AT160" s="216" t="s">
        <v>76</v>
      </c>
      <c r="AU160" s="216" t="s">
        <v>85</v>
      </c>
      <c r="AY160" s="215" t="s">
        <v>123</v>
      </c>
      <c r="BK160" s="217">
        <f>BK161</f>
        <v>0</v>
      </c>
    </row>
    <row r="161" s="2" customFormat="1" ht="16.5" customHeight="1">
      <c r="A161" s="39"/>
      <c r="B161" s="40"/>
      <c r="C161" s="220" t="s">
        <v>209</v>
      </c>
      <c r="D161" s="220" t="s">
        <v>125</v>
      </c>
      <c r="E161" s="221" t="s">
        <v>527</v>
      </c>
      <c r="F161" s="222" t="s">
        <v>526</v>
      </c>
      <c r="G161" s="223" t="s">
        <v>433</v>
      </c>
      <c r="H161" s="224">
        <v>1</v>
      </c>
      <c r="I161" s="225"/>
      <c r="J161" s="226">
        <f>ROUND(I161*H161,2)</f>
        <v>0</v>
      </c>
      <c r="K161" s="227"/>
      <c r="L161" s="45"/>
      <c r="M161" s="297" t="s">
        <v>1</v>
      </c>
      <c r="N161" s="298" t="s">
        <v>42</v>
      </c>
      <c r="O161" s="295"/>
      <c r="P161" s="299">
        <f>O161*H161</f>
        <v>0</v>
      </c>
      <c r="Q161" s="299">
        <v>0</v>
      </c>
      <c r="R161" s="299">
        <f>Q161*H161</f>
        <v>0</v>
      </c>
      <c r="S161" s="299">
        <v>0</v>
      </c>
      <c r="T161" s="300">
        <f>S161*H161</f>
        <v>0</v>
      </c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R161" s="232" t="s">
        <v>508</v>
      </c>
      <c r="AT161" s="232" t="s">
        <v>125</v>
      </c>
      <c r="AU161" s="232" t="s">
        <v>87</v>
      </c>
      <c r="AY161" s="18" t="s">
        <v>123</v>
      </c>
      <c r="BE161" s="233">
        <f>IF(N161="základní",J161,0)</f>
        <v>0</v>
      </c>
      <c r="BF161" s="233">
        <f>IF(N161="snížená",J161,0)</f>
        <v>0</v>
      </c>
      <c r="BG161" s="233">
        <f>IF(N161="zákl. přenesená",J161,0)</f>
        <v>0</v>
      </c>
      <c r="BH161" s="233">
        <f>IF(N161="sníž. přenesená",J161,0)</f>
        <v>0</v>
      </c>
      <c r="BI161" s="233">
        <f>IF(N161="nulová",J161,0)</f>
        <v>0</v>
      </c>
      <c r="BJ161" s="18" t="s">
        <v>85</v>
      </c>
      <c r="BK161" s="233">
        <f>ROUND(I161*H161,2)</f>
        <v>0</v>
      </c>
      <c r="BL161" s="18" t="s">
        <v>508</v>
      </c>
      <c r="BM161" s="232" t="s">
        <v>528</v>
      </c>
    </row>
    <row r="162" s="2" customFormat="1" ht="6.96" customHeight="1">
      <c r="A162" s="39"/>
      <c r="B162" s="67"/>
      <c r="C162" s="68"/>
      <c r="D162" s="68"/>
      <c r="E162" s="68"/>
      <c r="F162" s="68"/>
      <c r="G162" s="68"/>
      <c r="H162" s="68"/>
      <c r="I162" s="68"/>
      <c r="J162" s="68"/>
      <c r="K162" s="68"/>
      <c r="L162" s="45"/>
      <c r="M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</row>
  </sheetData>
  <sheetProtection sheet="1" autoFilter="0" formatColumns="0" formatRows="0" objects="1" scenarios="1" spinCount="100000" saltValue="HKlDe8LoWGg3Xl/zUCq+daSw0lL/qUjc5rymTnqlT4p8veGz4604RCOSVgXGfXHHhxDsIR4Vqnb6qa5tEnZN0g==" hashValue="J+TgzNNbX2GKSFFa9nXrDsFoNHMB0Wl3XsdjcU+OWZotzTHkzWLNkxhzzfutK5yX9NmFeZOUzw782OIoMimchw==" algorithmName="SHA-512" password="CC35"/>
  <autoFilter ref="C122:K161"/>
  <mergeCells count="9">
    <mergeCell ref="E7:H7"/>
    <mergeCell ref="E9:H9"/>
    <mergeCell ref="E18:H18"/>
    <mergeCell ref="E27:H27"/>
    <mergeCell ref="E85:H85"/>
    <mergeCell ref="E87:H87"/>
    <mergeCell ref="E113:H113"/>
    <mergeCell ref="E115:H115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LAPTOP-LDUOBL0M\Marie Navrátilová</dc:creator>
  <cp:lastModifiedBy>LAPTOP-LDUOBL0M\Marie Navrátilová</cp:lastModifiedBy>
  <dcterms:created xsi:type="dcterms:W3CDTF">2024-03-13T14:19:53Z</dcterms:created>
  <dcterms:modified xsi:type="dcterms:W3CDTF">2024-03-13T14:20:02Z</dcterms:modified>
</cp:coreProperties>
</file>